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12" windowWidth="22716" windowHeight="10788"/>
  </bookViews>
  <sheets>
    <sheet name="SKP" sheetId="1" r:id="rId1"/>
    <sheet name="PENGUKURAN" sheetId="2" r:id="rId2"/>
    <sheet name="PENILAIAN" sheetId="3" r:id="rId3"/>
    <sheet name="Sheet2" sheetId="4" r:id="rId4"/>
  </sheets>
  <definedNames>
    <definedName name="_xlnm.Print_Area" localSheetId="1">PENGUKURAN!$A$1:$R$36</definedName>
  </definedNames>
  <calcPr calcId="144525"/>
</workbook>
</file>

<file path=xl/calcChain.xml><?xml version="1.0" encoding="utf-8"?>
<calcChain xmlns="http://schemas.openxmlformats.org/spreadsheetml/2006/main">
  <c r="J21" i="2" l="1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AF10" i="2"/>
  <c r="AF9" i="2"/>
  <c r="AF8" i="2"/>
  <c r="AE10" i="2"/>
  <c r="AE9" i="2"/>
  <c r="AE8" i="2"/>
  <c r="AB8" i="2"/>
  <c r="AB9" i="2"/>
  <c r="AB10" i="2"/>
  <c r="AL10" i="2"/>
  <c r="AL9" i="2"/>
  <c r="AL8" i="2"/>
  <c r="X8" i="2"/>
  <c r="AK21" i="2"/>
  <c r="AN21" i="2" s="1"/>
  <c r="AK20" i="2"/>
  <c r="AN20" i="2" s="1"/>
  <c r="AK19" i="2"/>
  <c r="AN19" i="2" s="1"/>
  <c r="AK18" i="2"/>
  <c r="AN18" i="2" s="1"/>
  <c r="AK17" i="2"/>
  <c r="AN17" i="2" s="1"/>
  <c r="AK16" i="2"/>
  <c r="AN16" i="2" l="1"/>
  <c r="X10" i="2"/>
  <c r="X9" i="2"/>
  <c r="V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E50" i="3" l="1"/>
  <c r="Y21" i="2"/>
  <c r="T21" i="2"/>
  <c r="I21" i="2"/>
  <c r="H21" i="2"/>
  <c r="O21" i="2" s="1"/>
  <c r="G21" i="2"/>
  <c r="AC21" i="2" s="1"/>
  <c r="F21" i="2"/>
  <c r="Z21" i="2" s="1"/>
  <c r="L21" i="2"/>
  <c r="C21" i="2"/>
  <c r="AD20" i="2"/>
  <c r="I20" i="2"/>
  <c r="H20" i="2"/>
  <c r="O20" i="2" s="1"/>
  <c r="G20" i="2"/>
  <c r="AC20" i="2" s="1"/>
  <c r="F20" i="2"/>
  <c r="Z20" i="2" s="1"/>
  <c r="E20" i="2"/>
  <c r="L20" i="2" s="1"/>
  <c r="Y20" i="2"/>
  <c r="C20" i="2"/>
  <c r="Y19" i="2"/>
  <c r="T19" i="2"/>
  <c r="L19" i="2"/>
  <c r="I19" i="2"/>
  <c r="H19" i="2"/>
  <c r="O19" i="2" s="1"/>
  <c r="G19" i="2"/>
  <c r="W19" i="2" s="1"/>
  <c r="F19" i="2"/>
  <c r="Z19" i="2" s="1"/>
  <c r="E19" i="2"/>
  <c r="C19" i="2"/>
  <c r="AD18" i="2"/>
  <c r="Z18" i="2"/>
  <c r="I18" i="2"/>
  <c r="H18" i="2"/>
  <c r="O18" i="2" s="1"/>
  <c r="G18" i="2"/>
  <c r="W18" i="2" s="1"/>
  <c r="F18" i="2"/>
  <c r="E18" i="2"/>
  <c r="L18" i="2" s="1"/>
  <c r="Y18" i="2"/>
  <c r="C18" i="2"/>
  <c r="Y17" i="2"/>
  <c r="T17" i="2"/>
  <c r="I17" i="2"/>
  <c r="H17" i="2"/>
  <c r="O17" i="2" s="1"/>
  <c r="G17" i="2"/>
  <c r="AC17" i="2" s="1"/>
  <c r="F17" i="2"/>
  <c r="Z17" i="2" s="1"/>
  <c r="E17" i="2"/>
  <c r="L17" i="2" s="1"/>
  <c r="C17" i="2"/>
  <c r="AD16" i="2"/>
  <c r="I16" i="2"/>
  <c r="H16" i="2"/>
  <c r="O16" i="2" s="1"/>
  <c r="G16" i="2"/>
  <c r="AC16" i="2" s="1"/>
  <c r="F16" i="2"/>
  <c r="Z16" i="2" s="1"/>
  <c r="E16" i="2"/>
  <c r="L16" i="2" s="1"/>
  <c r="Y16" i="2"/>
  <c r="C16" i="2"/>
  <c r="Y15" i="2"/>
  <c r="W15" i="2"/>
  <c r="T15" i="2"/>
  <c r="I15" i="2"/>
  <c r="H15" i="2"/>
  <c r="O15" i="2" s="1"/>
  <c r="G15" i="2"/>
  <c r="AD15" i="2" s="1"/>
  <c r="F15" i="2"/>
  <c r="Z15" i="2" s="1"/>
  <c r="L15" i="2"/>
  <c r="C15" i="2"/>
  <c r="B21" i="2"/>
  <c r="B20" i="2"/>
  <c r="B19" i="2"/>
  <c r="B18" i="2"/>
  <c r="B17" i="2"/>
  <c r="B16" i="2"/>
  <c r="B15" i="2"/>
  <c r="E49" i="3"/>
  <c r="P45" i="3"/>
  <c r="C45" i="3"/>
  <c r="P44" i="3"/>
  <c r="C44" i="3"/>
  <c r="P43" i="3"/>
  <c r="P42" i="3"/>
  <c r="P41" i="3"/>
  <c r="E40" i="3"/>
  <c r="P39" i="3"/>
  <c r="E39" i="3"/>
  <c r="P38" i="3"/>
  <c r="P37" i="3"/>
  <c r="P36" i="3"/>
  <c r="P35" i="3"/>
  <c r="F10" i="3"/>
  <c r="F11" i="3" s="1"/>
  <c r="G11" i="3" s="1"/>
  <c r="G9" i="3"/>
  <c r="G8" i="3"/>
  <c r="G7" i="3"/>
  <c r="G6" i="3"/>
  <c r="G5" i="3"/>
  <c r="G4" i="3"/>
  <c r="I14" i="2"/>
  <c r="H14" i="2"/>
  <c r="O14" i="2" s="1"/>
  <c r="G14" i="2"/>
  <c r="AC14" i="2" s="1"/>
  <c r="F14" i="2"/>
  <c r="Z14" i="2" s="1"/>
  <c r="L14" i="2"/>
  <c r="Y14" i="2"/>
  <c r="B14" i="2"/>
  <c r="I13" i="2"/>
  <c r="H13" i="2"/>
  <c r="O13" i="2" s="1"/>
  <c r="G13" i="2"/>
  <c r="AC13" i="2" s="1"/>
  <c r="F13" i="2"/>
  <c r="Z13" i="2" s="1"/>
  <c r="L13" i="2"/>
  <c r="T13" i="2"/>
  <c r="B13" i="2"/>
  <c r="I12" i="2"/>
  <c r="H12" i="2"/>
  <c r="O12" i="2" s="1"/>
  <c r="G12" i="2"/>
  <c r="W12" i="2" s="1"/>
  <c r="F12" i="2"/>
  <c r="Z12" i="2" s="1"/>
  <c r="E12" i="2"/>
  <c r="L12" i="2" s="1"/>
  <c r="Y12" i="2"/>
  <c r="B12" i="2"/>
  <c r="I11" i="2"/>
  <c r="H11" i="2"/>
  <c r="O11" i="2" s="1"/>
  <c r="G11" i="2"/>
  <c r="AK11" i="2" s="1"/>
  <c r="F11" i="2"/>
  <c r="Z11" i="2" s="1"/>
  <c r="L11" i="2"/>
  <c r="Y11" i="2"/>
  <c r="B11" i="2"/>
  <c r="I10" i="2"/>
  <c r="H10" i="2"/>
  <c r="O10" i="2" s="1"/>
  <c r="G10" i="2"/>
  <c r="AC10" i="2" s="1"/>
  <c r="F10" i="2"/>
  <c r="Z10" i="2" s="1"/>
  <c r="E10" i="2"/>
  <c r="L10" i="2" s="1"/>
  <c r="Y10" i="2"/>
  <c r="B10" i="2"/>
  <c r="I9" i="2"/>
  <c r="H9" i="2"/>
  <c r="O9" i="2" s="1"/>
  <c r="G9" i="2"/>
  <c r="AC9" i="2" s="1"/>
  <c r="F9" i="2"/>
  <c r="Z9" i="2" s="1"/>
  <c r="E9" i="2"/>
  <c r="L9" i="2" s="1"/>
  <c r="Y9" i="2"/>
  <c r="B9" i="2"/>
  <c r="I8" i="2"/>
  <c r="H8" i="2"/>
  <c r="O8" i="2" s="1"/>
  <c r="G8" i="2"/>
  <c r="W8" i="2" s="1"/>
  <c r="F8" i="2"/>
  <c r="Z8" i="2" s="1"/>
  <c r="E8" i="2"/>
  <c r="L8" i="2" s="1"/>
  <c r="D8" i="2"/>
  <c r="Y8" i="2" s="1"/>
  <c r="B8" i="2"/>
  <c r="H34" i="1"/>
  <c r="B34" i="1"/>
  <c r="M36" i="2" s="1"/>
  <c r="H33" i="1"/>
  <c r="B33" i="1"/>
  <c r="M35" i="2" s="1"/>
  <c r="C14" i="2"/>
  <c r="C13" i="2"/>
  <c r="C12" i="2"/>
  <c r="C11" i="2"/>
  <c r="C10" i="2"/>
  <c r="C9" i="2"/>
  <c r="C8" i="2"/>
  <c r="AF21" i="2" l="1"/>
  <c r="AE21" i="2"/>
  <c r="AL21" i="2"/>
  <c r="AM21" i="2" s="1"/>
  <c r="AO21" i="2" s="1"/>
  <c r="X21" i="2"/>
  <c r="AB21" i="2" s="1"/>
  <c r="AF20" i="2"/>
  <c r="AE20" i="2"/>
  <c r="AL20" i="2"/>
  <c r="AM20" i="2" s="1"/>
  <c r="AO20" i="2" s="1"/>
  <c r="X20" i="2"/>
  <c r="AB20" i="2" s="1"/>
  <c r="AF19" i="2"/>
  <c r="AE19" i="2"/>
  <c r="AL19" i="2"/>
  <c r="AM19" i="2" s="1"/>
  <c r="AO19" i="2" s="1"/>
  <c r="X19" i="2"/>
  <c r="AB19" i="2" s="1"/>
  <c r="AL18" i="2"/>
  <c r="AM18" i="2" s="1"/>
  <c r="AO18" i="2" s="1"/>
  <c r="AE18" i="2"/>
  <c r="AF18" i="2"/>
  <c r="X18" i="2"/>
  <c r="AL17" i="2"/>
  <c r="AM17" i="2" s="1"/>
  <c r="AO17" i="2" s="1"/>
  <c r="AF17" i="2"/>
  <c r="AE17" i="2"/>
  <c r="X17" i="2"/>
  <c r="AB17" i="2" s="1"/>
  <c r="AL16" i="2"/>
  <c r="AM16" i="2" s="1"/>
  <c r="AO16" i="2" s="1"/>
  <c r="AF16" i="2"/>
  <c r="AE16" i="2"/>
  <c r="X16" i="2"/>
  <c r="AB16" i="2" s="1"/>
  <c r="AF15" i="2"/>
  <c r="AE15" i="2"/>
  <c r="AL15" i="2"/>
  <c r="X15" i="2"/>
  <c r="AB15" i="2" s="1"/>
  <c r="AE14" i="2"/>
  <c r="AF14" i="2"/>
  <c r="AL14" i="2"/>
  <c r="X14" i="2"/>
  <c r="AB14" i="2" s="1"/>
  <c r="AF13" i="2"/>
  <c r="AE13" i="2"/>
  <c r="AL13" i="2"/>
  <c r="X13" i="2"/>
  <c r="AB13" i="2" s="1"/>
  <c r="AL12" i="2"/>
  <c r="AF12" i="2"/>
  <c r="AE12" i="2"/>
  <c r="X12" i="2"/>
  <c r="AB12" i="2" s="1"/>
  <c r="AE11" i="2"/>
  <c r="AF11" i="2"/>
  <c r="AL11" i="2"/>
  <c r="X11" i="2"/>
  <c r="AB11" i="2" s="1"/>
  <c r="AA18" i="2"/>
  <c r="AK15" i="2"/>
  <c r="W16" i="2"/>
  <c r="AA16" i="2" s="1"/>
  <c r="AD17" i="2"/>
  <c r="T18" i="2"/>
  <c r="AC18" i="2"/>
  <c r="W20" i="2"/>
  <c r="AA20" i="2" s="1"/>
  <c r="AG20" i="2" s="1"/>
  <c r="Q20" i="2" s="1"/>
  <c r="AD21" i="2"/>
  <c r="AC15" i="2"/>
  <c r="AA15" i="2" s="1"/>
  <c r="W17" i="2"/>
  <c r="AC19" i="2"/>
  <c r="W21" i="2"/>
  <c r="AA21" i="2" s="1"/>
  <c r="T16" i="2"/>
  <c r="AD19" i="2"/>
  <c r="T20" i="2"/>
  <c r="Y13" i="2"/>
  <c r="AD8" i="2"/>
  <c r="AA8" i="2" s="1"/>
  <c r="AD10" i="2"/>
  <c r="AK10" i="2"/>
  <c r="AN10" i="2" s="1"/>
  <c r="W11" i="2"/>
  <c r="AD14" i="2"/>
  <c r="AK14" i="2"/>
  <c r="AN14" i="2" s="1"/>
  <c r="T9" i="2"/>
  <c r="AN15" i="2"/>
  <c r="AM15" i="2"/>
  <c r="AN11" i="2"/>
  <c r="T8" i="2"/>
  <c r="AC8" i="2"/>
  <c r="AD9" i="2"/>
  <c r="AK9" i="2"/>
  <c r="W10" i="2"/>
  <c r="AA10" i="2" s="1"/>
  <c r="T12" i="2"/>
  <c r="AC12" i="2"/>
  <c r="AD13" i="2"/>
  <c r="AK13" i="2"/>
  <c r="W14" i="2"/>
  <c r="F12" i="3"/>
  <c r="I12" i="3" s="1"/>
  <c r="AM11" i="2"/>
  <c r="AO11" i="2" s="1"/>
  <c r="AK8" i="2"/>
  <c r="W9" i="2"/>
  <c r="T11" i="2"/>
  <c r="AC11" i="2"/>
  <c r="AD12" i="2"/>
  <c r="AA12" i="2" s="1"/>
  <c r="AK12" i="2"/>
  <c r="W13" i="2"/>
  <c r="T10" i="2"/>
  <c r="AD11" i="2"/>
  <c r="T14" i="2"/>
  <c r="AB18" i="2" l="1"/>
  <c r="AG18" i="2" s="1"/>
  <c r="Q18" i="2" s="1"/>
  <c r="R18" i="2" s="1"/>
  <c r="U18" i="2" s="1"/>
  <c r="AG16" i="2"/>
  <c r="Q16" i="2" s="1"/>
  <c r="R16" i="2" s="1"/>
  <c r="U16" i="2" s="1"/>
  <c r="AG21" i="2"/>
  <c r="Q21" i="2" s="1"/>
  <c r="R21" i="2" s="1"/>
  <c r="U21" i="2" s="1"/>
  <c r="AG15" i="2"/>
  <c r="Q15" i="2" s="1"/>
  <c r="R15" i="2" s="1"/>
  <c r="U15" i="2" s="1"/>
  <c r="AA11" i="2"/>
  <c r="AG11" i="2" s="1"/>
  <c r="Q11" i="2" s="1"/>
  <c r="AA19" i="2"/>
  <c r="AG19" i="2" s="1"/>
  <c r="Q19" i="2" s="1"/>
  <c r="AA17" i="2"/>
  <c r="AG17" i="2" s="1"/>
  <c r="Q17" i="2" s="1"/>
  <c r="R17" i="2" s="1"/>
  <c r="U17" i="2" s="1"/>
  <c r="R20" i="2"/>
  <c r="U20" i="2" s="1"/>
  <c r="AM10" i="2"/>
  <c r="AO10" i="2" s="1"/>
  <c r="AG12" i="2"/>
  <c r="Q12" i="2" s="1"/>
  <c r="AG8" i="2"/>
  <c r="Q8" i="2" s="1"/>
  <c r="AA14" i="2"/>
  <c r="AG14" i="2" s="1"/>
  <c r="Q14" i="2" s="1"/>
  <c r="AA13" i="2"/>
  <c r="AG13" i="2" s="1"/>
  <c r="Q13" i="2" s="1"/>
  <c r="AO15" i="2"/>
  <c r="AM14" i="2"/>
  <c r="AO14" i="2" s="1"/>
  <c r="AA9" i="2"/>
  <c r="AG9" i="2" s="1"/>
  <c r="Q9" i="2" s="1"/>
  <c r="AG10" i="2"/>
  <c r="Q10" i="2" s="1"/>
  <c r="AN9" i="2"/>
  <c r="AM9" i="2"/>
  <c r="AN13" i="2"/>
  <c r="AM13" i="2"/>
  <c r="AM8" i="2"/>
  <c r="AN8" i="2"/>
  <c r="AM12" i="2"/>
  <c r="AN12" i="2"/>
  <c r="T28" i="2"/>
  <c r="R19" i="2" l="1"/>
  <c r="U19" i="2" s="1"/>
  <c r="R9" i="2"/>
  <c r="U9" i="2" s="1"/>
  <c r="R13" i="2"/>
  <c r="U13" i="2" s="1"/>
  <c r="R12" i="2"/>
  <c r="U12" i="2" s="1"/>
  <c r="R14" i="2"/>
  <c r="U14" i="2" s="1"/>
  <c r="R11" i="2"/>
  <c r="U11" i="2" s="1"/>
  <c r="R10" i="2"/>
  <c r="U10" i="2" s="1"/>
  <c r="R8" i="2"/>
  <c r="U8" i="2" s="1"/>
  <c r="AO9" i="2"/>
  <c r="AO12" i="2"/>
  <c r="AO8" i="2"/>
  <c r="AO13" i="2"/>
  <c r="R28" i="2" l="1"/>
  <c r="R29" i="2" s="1"/>
  <c r="F3" i="3" l="1"/>
  <c r="I3" i="3" s="1"/>
  <c r="I13" i="3" s="1"/>
  <c r="I14" i="3" s="1"/>
</calcChain>
</file>

<file path=xl/sharedStrings.xml><?xml version="1.0" encoding="utf-8"?>
<sst xmlns="http://schemas.openxmlformats.org/spreadsheetml/2006/main" count="195" uniqueCount="130">
  <si>
    <t>FORMULIR SASARAN KERJA</t>
  </si>
  <si>
    <t>PEGAWAI NEGERI SIPIL</t>
  </si>
  <si>
    <t>NO</t>
  </si>
  <si>
    <t>I. PEJABAT PENILAI</t>
  </si>
  <si>
    <t>II. PEGAWAI NEGERI SIPIL YANG DINILAI</t>
  </si>
  <si>
    <t>Nama</t>
  </si>
  <si>
    <t>NIP</t>
  </si>
  <si>
    <t>Pangkat/Gol.Ruang</t>
  </si>
  <si>
    <t>Jabatan</t>
  </si>
  <si>
    <t>Unit Kerja</t>
  </si>
  <si>
    <t>III. KEGIATAN TUGAS JABATAN</t>
  </si>
  <si>
    <t>AK</t>
  </si>
  <si>
    <t>TARGET</t>
  </si>
  <si>
    <t>KUANT/OUTPUT</t>
  </si>
  <si>
    <t>WAKTU</t>
  </si>
  <si>
    <t>BIAYA</t>
  </si>
  <si>
    <t>dok</t>
  </si>
  <si>
    <t>bln</t>
  </si>
  <si>
    <t>-</t>
  </si>
  <si>
    <t>Bangkinang,      Januari 2014</t>
  </si>
  <si>
    <t>Pejabat Penilai,</t>
  </si>
  <si>
    <t>Pegawai Negeri Sipil Yang Dinilai,</t>
  </si>
  <si>
    <t>Catatan :</t>
  </si>
  <si>
    <t>* AK Bagi PNS yang memangku jabatan fungsional tertentu</t>
  </si>
  <si>
    <t>PENILAIAN CAPAIAN SASARAN KERJA</t>
  </si>
  <si>
    <t>I. Kegiatan Tugas  Jabatan</t>
  </si>
  <si>
    <t>REALISASI</t>
  </si>
  <si>
    <t>PENGHITUNGAN</t>
  </si>
  <si>
    <t>NILAI CAPAIAN SKP</t>
  </si>
  <si>
    <t>Kuant/ Output</t>
  </si>
  <si>
    <t>Kual/Mutu</t>
  </si>
  <si>
    <t>Waktu</t>
  </si>
  <si>
    <t>Biaya</t>
  </si>
  <si>
    <t>waktu</t>
  </si>
  <si>
    <t>biaya</t>
  </si>
  <si>
    <t>II. TUGAS TAMBAHAN DAN KREATIVITAS :</t>
  </si>
  <si>
    <t>(76-((((1.76*G8-N8)/G8)*100)-100))</t>
  </si>
  <si>
    <t>(tugas tambahan)</t>
  </si>
  <si>
    <t>(76-((((1.76*I8-P8)/I8)*100)-100))</t>
  </si>
  <si>
    <t>(kreatifitas)</t>
  </si>
  <si>
    <t>Nilai Capaian SKP</t>
  </si>
  <si>
    <t/>
  </si>
  <si>
    <t>4.</t>
  </si>
  <si>
    <t>UNSUR YANG DINILAI</t>
  </si>
  <si>
    <t>Jumlah</t>
  </si>
  <si>
    <t>6. TANGGAPAN PEJABAT PENILAI ATAS KEBERATAN</t>
  </si>
  <si>
    <t>a. Sasaran Kerja Pegawai (SKP)</t>
  </si>
  <si>
    <t>x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</si>
  <si>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</si>
  <si>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</si>
  <si>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</si>
  <si>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</si>
  <si>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</si>
  <si>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</si>
  <si>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</si>
  <si>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</si>
  <si>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</si>
  <si>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</si>
  <si>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 PENILAI ATAS KEBERATAN</t>
  </si>
  <si>
    <t>9. Nilai Perilaku Kerja</t>
  </si>
  <si>
    <t/>
  </si>
  <si>
    <t>NILAI PRESTASI KERJA</t>
  </si>
  <si>
    <t>5. KEBERATAN DARI PEGAWAI NEGERI</t>
  </si>
  <si>
    <t>SIPIL YANG DINILAI  (APABILA ADA)</t>
  </si>
  <si>
    <t>8. REKOMENDASI</t>
  </si>
  <si>
    <t>PENILAIAN PRESTASI KERJA</t>
  </si>
  <si>
    <t>......................................................................</t>
  </si>
  <si>
    <t>JANGKA WAKTU PENILAIAN</t>
  </si>
  <si>
    <t>BULAN</t>
  </si>
  <si>
    <t>1.</t>
  </si>
  <si>
    <t>YANG DINILAI</t>
  </si>
  <si>
    <t>a.      N a m a</t>
  </si>
  <si>
    <t>b.      N I P</t>
  </si>
  <si>
    <t>PEJABAT PENILAI</t>
  </si>
  <si>
    <t>c.      Pangkat, Golongan ruang, TMT</t>
  </si>
  <si>
    <t>d.      Jabatan/Pekerjaan</t>
  </si>
  <si>
    <t>e.      Unit Organisasi</t>
  </si>
  <si>
    <t>2.</t>
  </si>
  <si>
    <t>PEGAWAI NEGERI SIPIL YANG DINILAI</t>
  </si>
  <si>
    <t>3.</t>
  </si>
  <si>
    <t>ATASAN PEJABAT PENILAI</t>
  </si>
  <si>
    <t>Drs. ZULFAN HAMID</t>
  </si>
  <si>
    <t>Sekretaris Daerah</t>
  </si>
  <si>
    <t>Pemerintah Kabupaten Kampar</t>
  </si>
  <si>
    <t>19590607 198603 1 003</t>
  </si>
  <si>
    <t>Pembina Utama Madya (IV/d)</t>
  </si>
  <si>
    <t>Sekretariat Daerah Kabupaten Kampar</t>
  </si>
  <si>
    <t>Kepala Badan</t>
  </si>
  <si>
    <t>Badan Lingkungan Hidup Kab. Kampar</t>
  </si>
  <si>
    <t>IRTARIUS, SP</t>
  </si>
  <si>
    <t>Pembina (IV/a)</t>
  </si>
  <si>
    <t>19630428 198903 1 004</t>
  </si>
  <si>
    <t>Menyusun Dokumen Anggaran BLH TA. 2015</t>
  </si>
  <si>
    <t>Menetapkan Rencana Kerja Tahuan &amp; Rencana Kerja TA 2015</t>
  </si>
  <si>
    <t>Laporan</t>
  </si>
  <si>
    <t xml:space="preserve">Melaksanakan Penyusunan Laporan Capaian Kinerja &amp; Keuangan </t>
  </si>
  <si>
    <t>Melaksanakan Koordinasi Penilaian Kota Sehat/Adipura</t>
  </si>
  <si>
    <t>Melaksanakan Pemantauan Kualitas Lingkungan</t>
  </si>
  <si>
    <t>Melaksanakan Pengawasan pelaksanaan kebijakan bidang lingkungan hidup</t>
  </si>
  <si>
    <t>Melaksanakan Pengkajian dampak lingkungan hidup</t>
  </si>
  <si>
    <t>Melaksanakan peningkatan peranserta masyarakat dalam pengendalian lingkungan hidup</t>
  </si>
  <si>
    <t>Melaksanakan Konservasi sumber daya air dan pengendalian kerusakan sumber daya air</t>
  </si>
  <si>
    <t>Melaksanakan pengendalian kerusakan hutan dan lahan</t>
  </si>
  <si>
    <t>Melaksanakan peningkatan edukasi &amp; komunikasi masyarakat di bidang lingkungan</t>
  </si>
  <si>
    <t>Melaksanakan pengembangan data dan informasi lingkungan</t>
  </si>
  <si>
    <t>Melaksanakan penguatan jejaring informasi lingkungan pusat dan daerah</t>
  </si>
  <si>
    <t>Melaksanakan penataan Ruang Terbuka Hijau</t>
  </si>
  <si>
    <t>expl</t>
  </si>
  <si>
    <t>database</t>
  </si>
  <si>
    <t>Jangka Waktu Penilaian 29 Januari s.d. 22 September 2014</t>
  </si>
  <si>
    <t>9. DIBUAT TANGGAL,        23 Setember 2014</t>
  </si>
  <si>
    <t>10. DITERIMA TANGGAL,   24 September 2014</t>
  </si>
  <si>
    <t>11. DITERIMA TANGGAL,    26 September 2014</t>
  </si>
  <si>
    <t>JEFRY NOER, SH</t>
  </si>
  <si>
    <t>Bupati Kampar</t>
  </si>
  <si>
    <t>:  29 Jan s/d  22 Sept 2014</t>
  </si>
  <si>
    <t>Industri</t>
  </si>
  <si>
    <t>Ha</t>
  </si>
  <si>
    <t>Sekolah</t>
  </si>
  <si>
    <t>KUAL/MUTU (%)</t>
  </si>
  <si>
    <t>Bangkinang, 23 September 2014</t>
  </si>
  <si>
    <t>Persen</t>
  </si>
  <si>
    <t>kuant</t>
  </si>
  <si>
    <t>kual</t>
  </si>
  <si>
    <t>&lt;24</t>
  </si>
  <si>
    <t>&gt;24</t>
  </si>
  <si>
    <t>Realisasi Biaya</t>
  </si>
  <si>
    <t>Realisasi Waktu</t>
  </si>
  <si>
    <t>rumus waktu =&gt; (1.76*G8-N8)/G8)*100)</t>
  </si>
  <si>
    <t>rumus biaya =&gt; (1.76*I8-P8)/I8)*100)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</si>
</sst>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#,##0.0"/>
  </numFmts>
  <fonts count="205">
    <font>
      <sz val="10"/>
      <color rgb="FF000000"/>
      <name val="Arial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Antique olive compact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u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 Narrow"/>
      <family val="2"/>
    </font>
    <font>
      <b/>
      <sz val="9"/>
      <color rgb="FF000000"/>
      <name val="Arial"/>
      <family val="2"/>
    </font>
    <font>
      <b/>
      <u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Narrow"/>
      <family val="2"/>
    </font>
    <font>
      <b/>
      <sz val="14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u/>
      <sz val="12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 Narrow"/>
      <family val="2"/>
    </font>
    <font>
      <b/>
      <sz val="12"/>
      <color rgb="FF000000"/>
      <name val="Antique olive compact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8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7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5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5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5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/>
    <xf numFmtId="41" fontId="204" fillId="0" borderId="0" applyFont="0" applyFill="0" applyBorder="0" applyAlignment="0" applyProtection="0"/>
  </cellStyleXfs>
  <cellXfs count="266">
    <xf numFmtId="0" fontId="0" fillId="0" borderId="0" xfId="0" applyAlignment="1">
      <alignment wrapText="1"/>
    </xf>
    <xf numFmtId="0" fontId="3" fillId="0" borderId="0" xfId="0" applyFont="1"/>
    <xf numFmtId="41" fontId="4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12" xfId="0" applyFont="1" applyBorder="1"/>
    <xf numFmtId="0" fontId="23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7" xfId="0" applyFont="1" applyBorder="1"/>
    <xf numFmtId="0" fontId="35" fillId="0" borderId="0" xfId="0" applyFont="1" applyAlignment="1">
      <alignment vertical="top" wrapText="1"/>
    </xf>
    <xf numFmtId="41" fontId="36" fillId="0" borderId="0" xfId="0" applyNumberFormat="1" applyFont="1"/>
    <xf numFmtId="0" fontId="44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41" fontId="46" fillId="0" borderId="9" xfId="0" applyNumberFormat="1" applyFont="1" applyBorder="1" applyAlignment="1">
      <alignment horizontal="center"/>
    </xf>
    <xf numFmtId="0" fontId="47" fillId="0" borderId="0" xfId="0" applyFont="1"/>
    <xf numFmtId="0" fontId="48" fillId="0" borderId="10" xfId="0" applyFont="1" applyBorder="1" applyAlignment="1">
      <alignment horizontal="center"/>
    </xf>
    <xf numFmtId="0" fontId="50" fillId="0" borderId="21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3" fillId="0" borderId="22" xfId="0" applyFont="1" applyBorder="1"/>
    <xf numFmtId="0" fontId="55" fillId="0" borderId="0" xfId="0" applyFont="1" applyAlignment="1">
      <alignment horizontal="left"/>
    </xf>
    <xf numFmtId="0" fontId="56" fillId="0" borderId="6" xfId="0" applyFont="1" applyBorder="1"/>
    <xf numFmtId="0" fontId="58" fillId="0" borderId="20" xfId="0" applyFont="1" applyBorder="1" applyAlignment="1">
      <alignment vertical="top" wrapText="1"/>
    </xf>
    <xf numFmtId="0" fontId="60" fillId="0" borderId="9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0" fontId="64" fillId="0" borderId="21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67" fillId="0" borderId="13" xfId="0" applyFont="1" applyBorder="1"/>
    <xf numFmtId="0" fontId="69" fillId="0" borderId="0" xfId="0" applyFont="1" applyAlignment="1">
      <alignment vertical="center"/>
    </xf>
    <xf numFmtId="0" fontId="70" fillId="0" borderId="0" xfId="0" applyFont="1" applyAlignment="1">
      <alignment vertical="top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164" fontId="78" fillId="0" borderId="18" xfId="0" applyNumberFormat="1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5" fillId="0" borderId="18" xfId="0" applyFont="1" applyBorder="1"/>
    <xf numFmtId="0" fontId="86" fillId="0" borderId="8" xfId="0" applyFont="1" applyBorder="1"/>
    <xf numFmtId="0" fontId="90" fillId="0" borderId="0" xfId="0" applyFont="1" applyAlignment="1">
      <alignment vertical="top" wrapText="1"/>
    </xf>
    <xf numFmtId="2" fontId="96" fillId="0" borderId="24" xfId="0" applyNumberFormat="1" applyFont="1" applyBorder="1" applyAlignment="1">
      <alignment horizontal="center" vertical="center" wrapText="1"/>
    </xf>
    <xf numFmtId="0" fontId="102" fillId="0" borderId="0" xfId="0" applyFont="1"/>
    <xf numFmtId="0" fontId="105" fillId="2" borderId="1" xfId="0" applyFont="1" applyFill="1" applyBorder="1" applyAlignment="1">
      <alignment horizontal="center" vertical="center"/>
    </xf>
    <xf numFmtId="0" fontId="107" fillId="0" borderId="25" xfId="0" applyFont="1" applyBorder="1" applyAlignment="1">
      <alignment horizontal="left"/>
    </xf>
    <xf numFmtId="0" fontId="109" fillId="0" borderId="8" xfId="0" applyFont="1" applyBorder="1" applyAlignment="1">
      <alignment horizontal="left"/>
    </xf>
    <xf numFmtId="0" fontId="110" fillId="0" borderId="28" xfId="0" applyFont="1" applyBorder="1" applyAlignment="1">
      <alignment horizontal="center" vertical="center" wrapText="1"/>
    </xf>
    <xf numFmtId="0" fontId="114" fillId="0" borderId="0" xfId="0" applyFont="1" applyAlignment="1">
      <alignment horizontal="left" vertical="center" wrapText="1"/>
    </xf>
    <xf numFmtId="0" fontId="119" fillId="0" borderId="24" xfId="0" applyFont="1" applyBorder="1" applyAlignment="1">
      <alignment horizontal="center" vertical="center" wrapText="1"/>
    </xf>
    <xf numFmtId="0" fontId="123" fillId="0" borderId="8" xfId="0" applyFont="1" applyBorder="1" applyAlignment="1">
      <alignment horizontal="right" vertical="top" wrapText="1"/>
    </xf>
    <xf numFmtId="9" fontId="127" fillId="0" borderId="5" xfId="0" applyNumberFormat="1" applyFont="1" applyBorder="1" applyAlignment="1">
      <alignment horizontal="center" vertical="center" wrapText="1"/>
    </xf>
    <xf numFmtId="0" fontId="129" fillId="0" borderId="9" xfId="0" applyFont="1" applyBorder="1" applyAlignment="1">
      <alignment vertical="center" wrapText="1"/>
    </xf>
    <xf numFmtId="2" fontId="132" fillId="0" borderId="28" xfId="0" applyNumberFormat="1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/>
    </xf>
    <xf numFmtId="0" fontId="139" fillId="0" borderId="3" xfId="0" applyFont="1" applyBorder="1"/>
    <xf numFmtId="0" fontId="143" fillId="0" borderId="25" xfId="0" applyFont="1" applyBorder="1" applyAlignment="1">
      <alignment horizontal="center"/>
    </xf>
    <xf numFmtId="0" fontId="144" fillId="0" borderId="24" xfId="0" applyFont="1" applyBorder="1" applyAlignment="1">
      <alignment horizontal="center" vertical="center" wrapText="1"/>
    </xf>
    <xf numFmtId="0" fontId="146" fillId="0" borderId="3" xfId="0" applyFont="1" applyBorder="1"/>
    <xf numFmtId="0" fontId="0" fillId="0" borderId="12" xfId="0" applyBorder="1" applyAlignment="1">
      <alignment wrapText="1"/>
    </xf>
    <xf numFmtId="0" fontId="152" fillId="0" borderId="23" xfId="0" applyFont="1" applyBorder="1"/>
    <xf numFmtId="0" fontId="155" fillId="0" borderId="1" xfId="0" applyFont="1" applyBorder="1"/>
    <xf numFmtId="0" fontId="156" fillId="0" borderId="12" xfId="0" applyFont="1" applyBorder="1" applyAlignment="1">
      <alignment vertical="top" wrapText="1"/>
    </xf>
    <xf numFmtId="0" fontId="159" fillId="2" borderId="24" xfId="0" applyFont="1" applyFill="1" applyBorder="1" applyAlignment="1">
      <alignment wrapText="1"/>
    </xf>
    <xf numFmtId="0" fontId="162" fillId="0" borderId="30" xfId="0" applyFont="1" applyBorder="1"/>
    <xf numFmtId="164" fontId="164" fillId="0" borderId="24" xfId="0" applyNumberFormat="1" applyFont="1" applyBorder="1" applyAlignment="1">
      <alignment horizontal="center" vertical="center"/>
    </xf>
    <xf numFmtId="0" fontId="171" fillId="0" borderId="1" xfId="0" applyFont="1" applyBorder="1" applyAlignment="1">
      <alignment horizontal="center" vertical="center" wrapText="1"/>
    </xf>
    <xf numFmtId="0" fontId="175" fillId="0" borderId="15" xfId="0" applyFont="1" applyBorder="1" applyAlignment="1">
      <alignment vertical="top" wrapText="1"/>
    </xf>
    <xf numFmtId="0" fontId="176" fillId="0" borderId="15" xfId="0" applyFont="1" applyBorder="1"/>
    <xf numFmtId="0" fontId="178" fillId="0" borderId="35" xfId="0" applyFont="1" applyBorder="1"/>
    <xf numFmtId="0" fontId="181" fillId="0" borderId="14" xfId="0" applyFont="1" applyBorder="1" applyAlignment="1">
      <alignment horizontal="center"/>
    </xf>
    <xf numFmtId="0" fontId="184" fillId="0" borderId="20" xfId="0" applyFont="1" applyBorder="1"/>
    <xf numFmtId="0" fontId="187" fillId="0" borderId="8" xfId="0" applyFont="1" applyBorder="1" applyAlignment="1">
      <alignment vertical="top" wrapText="1"/>
    </xf>
    <xf numFmtId="0" fontId="188" fillId="0" borderId="0" xfId="0" applyFont="1" applyAlignment="1">
      <alignment vertical="top"/>
    </xf>
    <xf numFmtId="43" fontId="190" fillId="0" borderId="28" xfId="0" applyNumberFormat="1" applyFont="1" applyBorder="1" applyAlignment="1">
      <alignment horizontal="center" vertical="center" wrapText="1"/>
    </xf>
    <xf numFmtId="41" fontId="193" fillId="0" borderId="0" xfId="0" applyNumberFormat="1" applyFont="1" applyAlignment="1">
      <alignment horizontal="center" vertical="center"/>
    </xf>
    <xf numFmtId="0" fontId="196" fillId="2" borderId="1" xfId="0" applyFont="1" applyFill="1" applyBorder="1" applyAlignment="1">
      <alignment horizontal="center" vertical="center" wrapText="1"/>
    </xf>
    <xf numFmtId="0" fontId="197" fillId="0" borderId="1" xfId="0" applyFont="1" applyBorder="1" applyAlignment="1">
      <alignment horizontal="center"/>
    </xf>
    <xf numFmtId="0" fontId="147" fillId="0" borderId="16" xfId="0" applyFont="1" applyBorder="1" applyAlignment="1">
      <alignment vertical="top" wrapText="1"/>
    </xf>
    <xf numFmtId="0" fontId="183" fillId="0" borderId="16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62" fillId="0" borderId="30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58" fillId="0" borderId="14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41" fontId="34" fillId="0" borderId="1" xfId="0" applyNumberFormat="1" applyFont="1" applyBorder="1" applyAlignment="1">
      <alignment horizontal="center" vertical="top" wrapText="1"/>
    </xf>
    <xf numFmtId="0" fontId="178" fillId="0" borderId="35" xfId="0" applyFont="1" applyBorder="1" applyAlignment="1">
      <alignment wrapText="1"/>
    </xf>
    <xf numFmtId="0" fontId="3" fillId="0" borderId="0" xfId="0" applyFont="1" applyAlignment="1">
      <alignment wrapText="1"/>
    </xf>
    <xf numFmtId="0" fontId="94" fillId="0" borderId="0" xfId="0" applyFont="1" applyAlignment="1">
      <alignment wrapText="1"/>
    </xf>
    <xf numFmtId="41" fontId="22" fillId="0" borderId="0" xfId="0" applyNumberFormat="1" applyFont="1" applyAlignment="1">
      <alignment wrapText="1"/>
    </xf>
    <xf numFmtId="0" fontId="201" fillId="0" borderId="16" xfId="0" applyFont="1" applyBorder="1" applyAlignment="1">
      <alignment horizontal="center" vertical="top" wrapText="1"/>
    </xf>
    <xf numFmtId="0" fontId="201" fillId="0" borderId="14" xfId="0" applyFont="1" applyBorder="1" applyAlignment="1">
      <alignment horizontal="center" vertical="top" wrapText="1"/>
    </xf>
    <xf numFmtId="0" fontId="202" fillId="0" borderId="13" xfId="0" applyFont="1" applyBorder="1"/>
    <xf numFmtId="0" fontId="203" fillId="0" borderId="12" xfId="0" applyFont="1" applyBorder="1"/>
    <xf numFmtId="0" fontId="203" fillId="0" borderId="0" xfId="0" applyFont="1" applyAlignment="1">
      <alignment horizontal="left"/>
    </xf>
    <xf numFmtId="0" fontId="203" fillId="0" borderId="3" xfId="0" applyFont="1" applyBorder="1"/>
    <xf numFmtId="0" fontId="176" fillId="0" borderId="0" xfId="0" applyFont="1" applyBorder="1"/>
    <xf numFmtId="0" fontId="86" fillId="0" borderId="0" xfId="0" applyFont="1" applyBorder="1"/>
    <xf numFmtId="0" fontId="5" fillId="0" borderId="0" xfId="0" applyFont="1" applyBorder="1"/>
    <xf numFmtId="0" fontId="86" fillId="0" borderId="3" xfId="0" applyFont="1" applyBorder="1"/>
    <xf numFmtId="0" fontId="3" fillId="0" borderId="3" xfId="0" applyFont="1" applyBorder="1"/>
    <xf numFmtId="0" fontId="176" fillId="0" borderId="3" xfId="0" applyFont="1" applyBorder="1"/>
    <xf numFmtId="2" fontId="13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69" fillId="0" borderId="0" xfId="0" applyNumberFormat="1" applyFont="1" applyAlignment="1">
      <alignment vertical="center"/>
    </xf>
    <xf numFmtId="41" fontId="3" fillId="0" borderId="0" xfId="0" applyNumberFormat="1" applyFont="1"/>
    <xf numFmtId="3" fontId="17" fillId="0" borderId="1" xfId="0" quotePrefix="1" applyNumberFormat="1" applyFont="1" applyBorder="1" applyAlignment="1">
      <alignment horizontal="right" vertical="center"/>
    </xf>
    <xf numFmtId="3" fontId="173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201" fillId="0" borderId="14" xfId="0" applyFont="1" applyBorder="1" applyAlignment="1">
      <alignment horizontal="left" vertical="top" wrapText="1"/>
    </xf>
    <xf numFmtId="0" fontId="177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60" fillId="0" borderId="9" xfId="0" applyFont="1" applyBorder="1" applyAlignment="1">
      <alignment horizontal="left" vertical="top" wrapText="1"/>
    </xf>
    <xf numFmtId="0" fontId="195" fillId="0" borderId="25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68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35" fillId="0" borderId="30" xfId="0" applyFont="1" applyBorder="1" applyAlignment="1">
      <alignment horizontal="left"/>
    </xf>
    <xf numFmtId="0" fontId="166" fillId="0" borderId="35" xfId="0" applyFont="1" applyBorder="1" applyAlignment="1">
      <alignment horizontal="left"/>
    </xf>
    <xf numFmtId="0" fontId="103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150" fillId="0" borderId="32" xfId="0" applyFont="1" applyBorder="1" applyAlignment="1">
      <alignment horizontal="left"/>
    </xf>
    <xf numFmtId="0" fontId="161" fillId="0" borderId="27" xfId="0" applyFont="1" applyBorder="1" applyAlignment="1">
      <alignment horizontal="left"/>
    </xf>
    <xf numFmtId="0" fontId="148" fillId="0" borderId="13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38" fillId="0" borderId="14" xfId="0" applyFont="1" applyBorder="1" applyAlignment="1">
      <alignment horizontal="left"/>
    </xf>
    <xf numFmtId="0" fontId="124" fillId="0" borderId="9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70" fillId="0" borderId="36" xfId="0" applyFont="1" applyBorder="1" applyAlignment="1">
      <alignment horizontal="left"/>
    </xf>
    <xf numFmtId="0" fontId="194" fillId="0" borderId="38" xfId="0" applyFont="1" applyBorder="1" applyAlignment="1">
      <alignment horizontal="left"/>
    </xf>
    <xf numFmtId="0" fontId="88" fillId="0" borderId="23" xfId="0" applyFont="1" applyBorder="1" applyAlignment="1">
      <alignment horizontal="left"/>
    </xf>
    <xf numFmtId="0" fontId="113" fillId="0" borderId="14" xfId="0" applyFont="1" applyBorder="1" applyAlignment="1">
      <alignment horizontal="center" vertical="center" wrapText="1"/>
    </xf>
    <xf numFmtId="0" fontId="95" fillId="0" borderId="9" xfId="0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1" fillId="0" borderId="1" xfId="0" applyFont="1" applyBorder="1" applyAlignment="1">
      <alignment horizontal="center" vertical="center" wrapText="1"/>
    </xf>
    <xf numFmtId="0" fontId="197" fillId="0" borderId="1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 wrapText="1"/>
    </xf>
    <xf numFmtId="0" fontId="122" fillId="2" borderId="16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81" fillId="0" borderId="14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01" fillId="0" borderId="2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25" fillId="0" borderId="25" xfId="0" applyFont="1" applyBorder="1" applyAlignment="1">
      <alignment horizontal="center" vertical="center"/>
    </xf>
    <xf numFmtId="0" fontId="186" fillId="0" borderId="10" xfId="0" applyFont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1" fillId="0" borderId="14" xfId="0" applyFont="1" applyBorder="1" applyAlignment="1">
      <alignment horizontal="center" vertical="center" wrapText="1"/>
    </xf>
    <xf numFmtId="0" fontId="130" fillId="0" borderId="16" xfId="0" applyFont="1" applyBorder="1" applyAlignment="1">
      <alignment horizontal="center" vertical="center" wrapText="1"/>
    </xf>
    <xf numFmtId="0" fontId="202" fillId="0" borderId="29" xfId="0" applyFont="1" applyBorder="1" applyAlignment="1">
      <alignment horizontal="left" vertical="center"/>
    </xf>
    <xf numFmtId="0" fontId="89" fillId="0" borderId="9" xfId="0" applyFont="1" applyBorder="1" applyAlignment="1">
      <alignment horizontal="left" vertical="center"/>
    </xf>
    <xf numFmtId="0" fontId="138" fillId="0" borderId="2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 wrapText="1"/>
    </xf>
    <xf numFmtId="0" fontId="192" fillId="0" borderId="19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12" fillId="0" borderId="29" xfId="0" applyFont="1" applyBorder="1" applyAlignment="1">
      <alignment horizontal="left" vertical="center"/>
    </xf>
    <xf numFmtId="0" fontId="198" fillId="0" borderId="0" xfId="0" applyFont="1" applyAlignment="1">
      <alignment horizontal="center" vertical="top"/>
    </xf>
    <xf numFmtId="0" fontId="140" fillId="0" borderId="31" xfId="0" applyFont="1" applyBorder="1" applyAlignment="1">
      <alignment horizontal="center" vertical="top" wrapText="1"/>
    </xf>
    <xf numFmtId="0" fontId="137" fillId="0" borderId="18" xfId="0" applyFont="1" applyBorder="1" applyAlignment="1">
      <alignment horizontal="center" vertical="top" wrapText="1"/>
    </xf>
    <xf numFmtId="0" fontId="149" fillId="0" borderId="4" xfId="0" applyFont="1" applyBorder="1" applyAlignment="1">
      <alignment horizontal="center" vertical="top" wrapText="1"/>
    </xf>
    <xf numFmtId="0" fontId="151" fillId="0" borderId="33" xfId="0" applyFont="1" applyBorder="1" applyAlignment="1">
      <alignment horizontal="left" vertical="center"/>
    </xf>
    <xf numFmtId="0" fontId="180" fillId="0" borderId="37" xfId="0" applyFont="1" applyBorder="1" applyAlignment="1">
      <alignment horizontal="left" vertical="center"/>
    </xf>
    <xf numFmtId="0" fontId="163" fillId="0" borderId="34" xfId="0" applyFont="1" applyBorder="1" applyAlignment="1">
      <alignment horizontal="left" vertical="center"/>
    </xf>
    <xf numFmtId="0" fontId="84" fillId="0" borderId="15" xfId="0" applyFont="1" applyBorder="1" applyAlignment="1">
      <alignment horizontal="center" vertical="top"/>
    </xf>
    <xf numFmtId="0" fontId="142" fillId="0" borderId="2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100" fillId="0" borderId="26" xfId="0" applyFont="1" applyBorder="1" applyAlignment="1">
      <alignment horizontal="left" vertical="center" wrapText="1"/>
    </xf>
    <xf numFmtId="0" fontId="117" fillId="0" borderId="0" xfId="0" applyFont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42" fillId="0" borderId="0" xfId="0" applyFont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203" fillId="0" borderId="8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89" fillId="0" borderId="8" xfId="0" applyFont="1" applyBorder="1" applyAlignment="1">
      <alignment horizontal="center" wrapText="1"/>
    </xf>
    <xf numFmtId="0" fontId="116" fillId="0" borderId="0" xfId="0" applyFont="1" applyAlignment="1">
      <alignment horizontal="center" wrapText="1"/>
    </xf>
    <xf numFmtId="0" fontId="191" fillId="0" borderId="15" xfId="0" applyFont="1" applyBorder="1" applyAlignment="1">
      <alignment horizontal="center" wrapText="1"/>
    </xf>
    <xf numFmtId="0" fontId="40" fillId="0" borderId="8" xfId="0" applyFont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0" fontId="169" fillId="0" borderId="15" xfId="0" applyFont="1" applyBorder="1" applyAlignment="1">
      <alignment horizontal="center" wrapText="1"/>
    </xf>
    <xf numFmtId="0" fontId="93" fillId="0" borderId="20" xfId="0" applyFont="1" applyBorder="1" applyAlignment="1">
      <alignment vertical="top" wrapText="1"/>
    </xf>
    <xf numFmtId="0" fontId="106" fillId="0" borderId="3" xfId="0" applyFont="1" applyBorder="1" applyAlignment="1">
      <alignment vertical="top" wrapText="1"/>
    </xf>
    <xf numFmtId="0" fontId="172" fillId="0" borderId="7" xfId="0" applyFont="1" applyBorder="1" applyAlignment="1">
      <alignment vertical="top" wrapText="1"/>
    </xf>
    <xf numFmtId="0" fontId="21" fillId="0" borderId="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43" fillId="0" borderId="15" xfId="0" applyFont="1" applyBorder="1" applyAlignment="1">
      <alignment horizontal="left"/>
    </xf>
    <xf numFmtId="0" fontId="68" fillId="0" borderId="8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175" fillId="0" borderId="15" xfId="0" applyFont="1" applyBorder="1" applyAlignment="1">
      <alignment vertical="top" wrapText="1"/>
    </xf>
    <xf numFmtId="0" fontId="82" fillId="0" borderId="22" xfId="0" applyFont="1" applyBorder="1" applyAlignment="1">
      <alignment horizontal="center" vertical="center" wrapText="1"/>
    </xf>
    <xf numFmtId="0" fontId="157" fillId="0" borderId="12" xfId="0" applyFont="1" applyBorder="1" applyAlignment="1">
      <alignment horizontal="center" vertical="center" wrapText="1"/>
    </xf>
    <xf numFmtId="0" fontId="154" fillId="0" borderId="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left" wrapText="1"/>
    </xf>
    <xf numFmtId="0" fontId="199" fillId="0" borderId="1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2" fillId="0" borderId="8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136" fillId="0" borderId="15" xfId="0" applyFont="1" applyBorder="1" applyAlignment="1">
      <alignment horizontal="left" vertical="top" wrapText="1"/>
    </xf>
    <xf numFmtId="0" fontId="5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179" fillId="0" borderId="2" xfId="0" applyNumberFormat="1" applyFont="1" applyBorder="1" applyAlignment="1">
      <alignment horizontal="center" vertical="center"/>
    </xf>
    <xf numFmtId="164" fontId="185" fillId="0" borderId="5" xfId="0" applyNumberFormat="1" applyFont="1" applyBorder="1" applyAlignment="1">
      <alignment horizontal="center" vertical="center"/>
    </xf>
    <xf numFmtId="0" fontId="115" fillId="0" borderId="2" xfId="0" applyFont="1" applyBorder="1" applyAlignment="1">
      <alignment horizontal="center" vertical="center" wrapText="1"/>
    </xf>
    <xf numFmtId="0" fontId="110" fillId="0" borderId="28" xfId="0" applyFont="1" applyBorder="1" applyAlignment="1">
      <alignment horizontal="center" vertical="center" wrapText="1"/>
    </xf>
    <xf numFmtId="0" fontId="200" fillId="2" borderId="2" xfId="0" applyFont="1" applyFill="1" applyBorder="1" applyAlignment="1">
      <alignment horizontal="center" vertical="center" wrapText="1"/>
    </xf>
    <xf numFmtId="0" fontId="92" fillId="2" borderId="5" xfId="0" applyFont="1" applyFill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top" wrapText="1"/>
    </xf>
    <xf numFmtId="0" fontId="80" fillId="0" borderId="3" xfId="0" applyFont="1" applyBorder="1" applyAlignment="1">
      <alignment horizontal="center" vertical="top" wrapText="1"/>
    </xf>
    <xf numFmtId="0" fontId="141" fillId="0" borderId="7" xfId="0" applyFont="1" applyBorder="1" applyAlignment="1">
      <alignment horizontal="center" vertical="top" wrapText="1"/>
    </xf>
    <xf numFmtId="0" fontId="145" fillId="0" borderId="31" xfId="0" applyFont="1" applyBorder="1" applyAlignment="1">
      <alignment horizontal="center" vertical="top" wrapText="1"/>
    </xf>
    <xf numFmtId="0" fontId="182" fillId="0" borderId="1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126" fillId="0" borderId="28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5" fillId="0" borderId="28" xfId="0" applyFont="1" applyBorder="1" applyAlignment="1">
      <alignment horizontal="left" vertical="center" wrapText="1"/>
    </xf>
    <xf numFmtId="0" fontId="174" fillId="0" borderId="3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79" fillId="3" borderId="16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center" vertical="center" wrapText="1"/>
    </xf>
    <xf numFmtId="0" fontId="134" fillId="3" borderId="1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1" fontId="134" fillId="3" borderId="1" xfId="0" applyNumberFormat="1" applyFont="1" applyFill="1" applyBorder="1" applyAlignment="1">
      <alignment horizontal="center" vertical="center"/>
    </xf>
    <xf numFmtId="37" fontId="173" fillId="3" borderId="1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wrapText="1"/>
    </xf>
    <xf numFmtId="0" fontId="111" fillId="3" borderId="1" xfId="0" applyFont="1" applyFill="1" applyBorder="1" applyAlignment="1">
      <alignment horizontal="left" vertical="top" wrapText="1"/>
    </xf>
    <xf numFmtId="2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3" fontId="153" fillId="3" borderId="1" xfId="0" applyNumberFormat="1" applyFont="1" applyFill="1" applyBorder="1"/>
    <xf numFmtId="164" fontId="91" fillId="3" borderId="1" xfId="0" applyNumberFormat="1" applyFont="1" applyFill="1" applyBorder="1" applyAlignment="1">
      <alignment horizontal="center" vertical="center"/>
    </xf>
    <xf numFmtId="166" fontId="167" fillId="0" borderId="0" xfId="0" applyNumberFormat="1" applyFont="1" applyAlignment="1">
      <alignment vertical="center"/>
    </xf>
    <xf numFmtId="166" fontId="6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9" xfId="0" applyFont="1" applyFill="1" applyBorder="1"/>
    <xf numFmtId="2" fontId="69" fillId="4" borderId="39" xfId="0" applyNumberFormat="1" applyFont="1" applyFill="1" applyBorder="1" applyAlignment="1">
      <alignment vertical="center"/>
    </xf>
    <xf numFmtId="39" fontId="121" fillId="4" borderId="39" xfId="0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3" fillId="5" borderId="0" xfId="0" applyFont="1" applyFill="1"/>
    <xf numFmtId="4" fontId="3" fillId="5" borderId="0" xfId="0" applyNumberFormat="1" applyFont="1" applyFill="1" applyAlignment="1">
      <alignment vertical="center"/>
    </xf>
    <xf numFmtId="4" fontId="3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69" fillId="5" borderId="0" xfId="0" applyNumberFormat="1" applyFont="1" applyFill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428625</xdr:colOff>
      <xdr:row>25</xdr:row>
      <xdr:rowOff>923925</xdr:rowOff>
    </xdr:from>
    <xdr:ext cx="542925" cy="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925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Layout" topLeftCell="A8" zoomScaleNormal="100" workbookViewId="0">
      <selection activeCell="F12" sqref="F12"/>
    </sheetView>
  </sheetViews>
  <sheetFormatPr defaultColWidth="8" defaultRowHeight="13.2"/>
  <cols>
    <col min="1" max="1" width="0.88671875" customWidth="1"/>
    <col min="2" max="2" width="4.6640625" customWidth="1"/>
    <col min="3" max="3" width="18.5546875" customWidth="1"/>
    <col min="4" max="4" width="41.88671875" customWidth="1"/>
    <col min="5" max="5" width="2.6640625" customWidth="1"/>
    <col min="6" max="6" width="4.44140625" customWidth="1"/>
    <col min="7" max="7" width="6.88671875" customWidth="1"/>
    <col min="8" max="8" width="9.109375" customWidth="1"/>
    <col min="9" max="9" width="11.33203125" customWidth="1"/>
    <col min="10" max="10" width="6.44140625" customWidth="1"/>
    <col min="11" max="11" width="5.6640625" customWidth="1"/>
    <col min="12" max="12" width="12.6640625" customWidth="1"/>
    <col min="13" max="13" width="1.109375" customWidth="1"/>
    <col min="15" max="15" width="13.33203125" customWidth="1"/>
    <col min="17" max="17" width="9.5546875" customWidth="1"/>
  </cols>
  <sheetData>
    <row r="1" spans="1:17" ht="15.6">
      <c r="A1" s="1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  <c r="N1" s="1"/>
      <c r="O1" s="1"/>
      <c r="P1" s="1"/>
      <c r="Q1" s="1"/>
    </row>
    <row r="2" spans="1:17" ht="15.6">
      <c r="A2" s="1"/>
      <c r="B2" s="131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"/>
      <c r="N2" s="1"/>
      <c r="O2" s="1"/>
      <c r="P2" s="1"/>
      <c r="Q2" s="1"/>
    </row>
    <row r="3" spans="1:17" ht="15.6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1"/>
      <c r="O3" s="1"/>
      <c r="P3" s="1"/>
      <c r="Q3" s="1"/>
    </row>
    <row r="4" spans="1:17">
      <c r="A4" s="61"/>
      <c r="B4" s="6" t="s">
        <v>2</v>
      </c>
      <c r="C4" s="132" t="s">
        <v>3</v>
      </c>
      <c r="D4" s="133"/>
      <c r="E4" s="134"/>
      <c r="F4" s="6" t="s">
        <v>2</v>
      </c>
      <c r="G4" s="132" t="s">
        <v>4</v>
      </c>
      <c r="H4" s="133"/>
      <c r="I4" s="133"/>
      <c r="J4" s="133"/>
      <c r="K4" s="133"/>
      <c r="L4" s="134"/>
      <c r="M4" s="66"/>
      <c r="N4" s="1"/>
      <c r="O4" s="1"/>
      <c r="P4" s="1"/>
      <c r="Q4" s="1"/>
    </row>
    <row r="5" spans="1:17" ht="13.8">
      <c r="A5" s="61"/>
      <c r="B5" s="53">
        <v>1</v>
      </c>
      <c r="C5" s="42" t="s">
        <v>5</v>
      </c>
      <c r="D5" s="135" t="s">
        <v>81</v>
      </c>
      <c r="E5" s="136"/>
      <c r="F5" s="53">
        <v>1</v>
      </c>
      <c r="G5" s="137" t="s">
        <v>5</v>
      </c>
      <c r="H5" s="136"/>
      <c r="I5" s="135" t="s">
        <v>89</v>
      </c>
      <c r="J5" s="138"/>
      <c r="K5" s="138"/>
      <c r="L5" s="136"/>
      <c r="M5" s="66"/>
      <c r="N5" s="1"/>
      <c r="O5" s="1"/>
      <c r="P5" s="1"/>
      <c r="Q5" s="1"/>
    </row>
    <row r="6" spans="1:17" ht="13.8">
      <c r="A6" s="61"/>
      <c r="B6" s="27">
        <v>2</v>
      </c>
      <c r="C6" s="19" t="s">
        <v>6</v>
      </c>
      <c r="D6" s="123" t="s">
        <v>84</v>
      </c>
      <c r="E6" s="124"/>
      <c r="F6" s="27">
        <v>2</v>
      </c>
      <c r="G6" s="125" t="s">
        <v>6</v>
      </c>
      <c r="H6" s="124"/>
      <c r="I6" s="123" t="s">
        <v>91</v>
      </c>
      <c r="J6" s="126"/>
      <c r="K6" s="126"/>
      <c r="L6" s="124"/>
      <c r="M6" s="66"/>
      <c r="N6" s="1"/>
      <c r="O6" s="1"/>
      <c r="P6" s="1"/>
      <c r="Q6" s="1"/>
    </row>
    <row r="7" spans="1:17" ht="13.8">
      <c r="A7" s="61"/>
      <c r="B7" s="27">
        <v>3</v>
      </c>
      <c r="C7" s="19" t="s">
        <v>7</v>
      </c>
      <c r="D7" s="123" t="s">
        <v>85</v>
      </c>
      <c r="E7" s="124"/>
      <c r="F7" s="27">
        <v>3</v>
      </c>
      <c r="G7" s="125" t="s">
        <v>7</v>
      </c>
      <c r="H7" s="124"/>
      <c r="I7" s="123" t="s">
        <v>90</v>
      </c>
      <c r="J7" s="126"/>
      <c r="K7" s="126"/>
      <c r="L7" s="124"/>
      <c r="M7" s="66"/>
      <c r="N7" s="1"/>
      <c r="O7" s="1"/>
      <c r="P7" s="1"/>
      <c r="Q7" s="1"/>
    </row>
    <row r="8" spans="1:17" ht="13.8">
      <c r="A8" s="61"/>
      <c r="B8" s="27">
        <v>4</v>
      </c>
      <c r="C8" s="19" t="s">
        <v>8</v>
      </c>
      <c r="D8" s="123" t="s">
        <v>82</v>
      </c>
      <c r="E8" s="124"/>
      <c r="F8" s="27">
        <v>4</v>
      </c>
      <c r="G8" s="125" t="s">
        <v>8</v>
      </c>
      <c r="H8" s="124"/>
      <c r="I8" s="123" t="s">
        <v>87</v>
      </c>
      <c r="J8" s="126"/>
      <c r="K8" s="126"/>
      <c r="L8" s="124"/>
      <c r="M8" s="66"/>
      <c r="N8" s="1"/>
      <c r="O8" s="1"/>
      <c r="P8" s="1"/>
      <c r="Q8" s="1"/>
    </row>
    <row r="9" spans="1:17" ht="13.8">
      <c r="A9" s="61"/>
      <c r="B9" s="18">
        <v>5</v>
      </c>
      <c r="C9" s="20" t="s">
        <v>9</v>
      </c>
      <c r="D9" s="127" t="s">
        <v>86</v>
      </c>
      <c r="E9" s="128"/>
      <c r="F9" s="18">
        <v>5</v>
      </c>
      <c r="G9" s="129" t="s">
        <v>9</v>
      </c>
      <c r="H9" s="128"/>
      <c r="I9" s="127" t="s">
        <v>88</v>
      </c>
      <c r="J9" s="130"/>
      <c r="K9" s="130"/>
      <c r="L9" s="128"/>
      <c r="M9" s="66"/>
      <c r="N9" s="1"/>
      <c r="O9" s="1"/>
      <c r="P9" s="1"/>
      <c r="Q9" s="1"/>
    </row>
    <row r="10" spans="1:17">
      <c r="A10" s="61"/>
      <c r="B10" s="116" t="s">
        <v>2</v>
      </c>
      <c r="C10" s="118" t="s">
        <v>10</v>
      </c>
      <c r="D10" s="119"/>
      <c r="E10" s="120"/>
      <c r="F10" s="116" t="s">
        <v>11</v>
      </c>
      <c r="G10" s="118" t="s">
        <v>12</v>
      </c>
      <c r="H10" s="119"/>
      <c r="I10" s="119"/>
      <c r="J10" s="119"/>
      <c r="K10" s="119"/>
      <c r="L10" s="120"/>
      <c r="M10" s="66"/>
      <c r="N10" s="1"/>
      <c r="O10" s="1"/>
      <c r="P10" s="1"/>
      <c r="Q10" s="1"/>
    </row>
    <row r="11" spans="1:17" ht="24.6" customHeight="1">
      <c r="A11" s="1"/>
      <c r="B11" s="117"/>
      <c r="C11" s="118"/>
      <c r="D11" s="119"/>
      <c r="E11" s="120"/>
      <c r="F11" s="117"/>
      <c r="G11" s="121" t="s">
        <v>13</v>
      </c>
      <c r="H11" s="122"/>
      <c r="I11" s="107" t="s">
        <v>119</v>
      </c>
      <c r="J11" s="121" t="s">
        <v>14</v>
      </c>
      <c r="K11" s="122"/>
      <c r="L11" s="63" t="s">
        <v>15</v>
      </c>
      <c r="M11" s="66"/>
      <c r="N11" s="1"/>
      <c r="O11" s="1"/>
      <c r="P11" s="1"/>
      <c r="Q11" s="1"/>
    </row>
    <row r="12" spans="1:17" s="86" customFormat="1" ht="13.8" customHeight="1">
      <c r="A12" s="79"/>
      <c r="B12" s="80">
        <v>1</v>
      </c>
      <c r="C12" s="114" t="s">
        <v>92</v>
      </c>
      <c r="D12" s="115"/>
      <c r="E12" s="75"/>
      <c r="F12" s="80">
        <v>0</v>
      </c>
      <c r="G12" s="81">
        <v>3</v>
      </c>
      <c r="H12" s="76" t="s">
        <v>16</v>
      </c>
      <c r="I12" s="106">
        <v>100</v>
      </c>
      <c r="J12" s="77">
        <v>12</v>
      </c>
      <c r="K12" s="82" t="s">
        <v>17</v>
      </c>
      <c r="L12" s="83">
        <v>0</v>
      </c>
      <c r="M12" s="84"/>
      <c r="N12" s="85"/>
      <c r="O12" s="85"/>
      <c r="P12" s="85"/>
      <c r="Q12" s="85"/>
    </row>
    <row r="13" spans="1:17" s="86" customFormat="1" ht="13.8">
      <c r="A13" s="79"/>
      <c r="B13" s="80">
        <v>2</v>
      </c>
      <c r="C13" s="114" t="s">
        <v>93</v>
      </c>
      <c r="D13" s="110"/>
      <c r="E13" s="75"/>
      <c r="F13" s="80">
        <v>0</v>
      </c>
      <c r="G13" s="81">
        <v>2</v>
      </c>
      <c r="H13" s="76" t="s">
        <v>16</v>
      </c>
      <c r="I13" s="106">
        <v>100</v>
      </c>
      <c r="J13" s="77">
        <v>6</v>
      </c>
      <c r="K13" s="82" t="s">
        <v>17</v>
      </c>
      <c r="L13" s="83">
        <v>0</v>
      </c>
      <c r="M13" s="84"/>
      <c r="N13" s="85"/>
      <c r="O13" s="85"/>
      <c r="P13" s="85"/>
      <c r="Q13" s="85"/>
    </row>
    <row r="14" spans="1:17" s="86" customFormat="1" ht="13.8">
      <c r="A14" s="79"/>
      <c r="B14" s="80">
        <v>3</v>
      </c>
      <c r="C14" s="114" t="s">
        <v>95</v>
      </c>
      <c r="D14" s="110"/>
      <c r="E14" s="75"/>
      <c r="F14" s="80">
        <v>0</v>
      </c>
      <c r="G14" s="81">
        <v>3</v>
      </c>
      <c r="H14" s="78" t="s">
        <v>94</v>
      </c>
      <c r="I14" s="106">
        <v>100</v>
      </c>
      <c r="J14" s="77">
        <v>12</v>
      </c>
      <c r="K14" s="82" t="s">
        <v>17</v>
      </c>
      <c r="L14" s="83">
        <v>0</v>
      </c>
      <c r="M14" s="84"/>
      <c r="N14" s="85"/>
      <c r="O14" s="85"/>
      <c r="P14" s="85"/>
      <c r="Q14" s="85"/>
    </row>
    <row r="15" spans="1:17" s="86" customFormat="1" ht="13.8">
      <c r="A15" s="79"/>
      <c r="B15" s="80">
        <v>4</v>
      </c>
      <c r="C15" s="114" t="s">
        <v>96</v>
      </c>
      <c r="D15" s="110"/>
      <c r="E15" s="75"/>
      <c r="F15" s="80">
        <v>0</v>
      </c>
      <c r="G15" s="89">
        <v>2</v>
      </c>
      <c r="H15" s="78" t="s">
        <v>94</v>
      </c>
      <c r="I15" s="106">
        <v>100</v>
      </c>
      <c r="J15" s="77">
        <v>12</v>
      </c>
      <c r="K15" s="82" t="s">
        <v>17</v>
      </c>
      <c r="L15" s="83">
        <v>0</v>
      </c>
      <c r="M15" s="84"/>
      <c r="N15" s="85"/>
      <c r="O15" s="85"/>
      <c r="P15" s="85"/>
      <c r="Q15" s="85"/>
    </row>
    <row r="16" spans="1:17" s="86" customFormat="1" ht="13.8">
      <c r="A16" s="79"/>
      <c r="B16" s="80">
        <v>5</v>
      </c>
      <c r="C16" s="114" t="s">
        <v>97</v>
      </c>
      <c r="D16" s="110"/>
      <c r="E16" s="75"/>
      <c r="F16" s="80">
        <v>0</v>
      </c>
      <c r="G16" s="81">
        <v>14</v>
      </c>
      <c r="H16" s="88" t="s">
        <v>94</v>
      </c>
      <c r="I16" s="106">
        <v>100</v>
      </c>
      <c r="J16" s="77">
        <v>10</v>
      </c>
      <c r="K16" s="82" t="s">
        <v>17</v>
      </c>
      <c r="L16" s="83">
        <v>0</v>
      </c>
      <c r="M16" s="84"/>
      <c r="N16" s="85"/>
      <c r="O16" s="85"/>
      <c r="P16" s="85"/>
      <c r="Q16" s="85"/>
    </row>
    <row r="17" spans="1:17" s="86" customFormat="1" ht="13.8">
      <c r="A17" s="79"/>
      <c r="B17" s="80">
        <v>6</v>
      </c>
      <c r="C17" s="114" t="s">
        <v>98</v>
      </c>
      <c r="D17" s="110"/>
      <c r="E17" s="75"/>
      <c r="F17" s="80">
        <v>0</v>
      </c>
      <c r="G17" s="81">
        <v>34</v>
      </c>
      <c r="H17" s="78" t="s">
        <v>116</v>
      </c>
      <c r="I17" s="106">
        <v>100</v>
      </c>
      <c r="J17" s="77">
        <v>12</v>
      </c>
      <c r="K17" s="82" t="s">
        <v>17</v>
      </c>
      <c r="L17" s="83">
        <v>0</v>
      </c>
      <c r="M17" s="84"/>
      <c r="N17" s="85"/>
      <c r="O17" s="85"/>
      <c r="P17" s="85"/>
      <c r="Q17" s="85"/>
    </row>
    <row r="18" spans="1:17" s="86" customFormat="1" ht="13.8">
      <c r="A18" s="79"/>
      <c r="B18" s="80">
        <v>7</v>
      </c>
      <c r="C18" s="114" t="s">
        <v>99</v>
      </c>
      <c r="D18" s="110"/>
      <c r="E18" s="75"/>
      <c r="F18" s="80">
        <v>0</v>
      </c>
      <c r="G18" s="89">
        <v>1</v>
      </c>
      <c r="H18" s="78" t="s">
        <v>94</v>
      </c>
      <c r="I18" s="106">
        <v>100</v>
      </c>
      <c r="J18" s="77">
        <v>12</v>
      </c>
      <c r="K18" s="82" t="s">
        <v>17</v>
      </c>
      <c r="L18" s="83">
        <v>0</v>
      </c>
      <c r="M18" s="84"/>
      <c r="N18" s="85"/>
      <c r="O18" s="87"/>
      <c r="P18" s="85"/>
      <c r="Q18" s="85"/>
    </row>
    <row r="19" spans="1:17" s="86" customFormat="1" ht="28.2" customHeight="1">
      <c r="A19" s="79"/>
      <c r="B19" s="80">
        <v>8</v>
      </c>
      <c r="C19" s="109" t="s">
        <v>100</v>
      </c>
      <c r="D19" s="110"/>
      <c r="E19" s="75"/>
      <c r="F19" s="80">
        <v>0</v>
      </c>
      <c r="G19" s="89">
        <v>1</v>
      </c>
      <c r="H19" s="78" t="s">
        <v>94</v>
      </c>
      <c r="I19" s="106">
        <v>100</v>
      </c>
      <c r="J19" s="77">
        <v>12</v>
      </c>
      <c r="K19" s="82" t="s">
        <v>17</v>
      </c>
      <c r="L19" s="83">
        <v>0</v>
      </c>
      <c r="M19" s="84"/>
      <c r="N19" s="85"/>
      <c r="O19" s="87"/>
      <c r="P19" s="85"/>
      <c r="Q19" s="85"/>
    </row>
    <row r="20" spans="1:17" s="86" customFormat="1" ht="27.6" customHeight="1">
      <c r="A20" s="79"/>
      <c r="B20" s="80">
        <v>9</v>
      </c>
      <c r="C20" s="109" t="s">
        <v>101</v>
      </c>
      <c r="D20" s="111"/>
      <c r="E20" s="75"/>
      <c r="F20" s="80">
        <v>0</v>
      </c>
      <c r="G20" s="89">
        <v>1</v>
      </c>
      <c r="H20" s="88" t="s">
        <v>94</v>
      </c>
      <c r="I20" s="106">
        <v>100</v>
      </c>
      <c r="J20" s="77">
        <v>12</v>
      </c>
      <c r="K20" s="88" t="s">
        <v>17</v>
      </c>
      <c r="L20" s="83">
        <v>0</v>
      </c>
      <c r="M20" s="84"/>
      <c r="N20" s="85"/>
      <c r="O20" s="87"/>
      <c r="P20" s="85"/>
      <c r="Q20" s="85"/>
    </row>
    <row r="21" spans="1:17" s="86" customFormat="1" ht="13.8">
      <c r="A21" s="79"/>
      <c r="B21" s="80">
        <v>10</v>
      </c>
      <c r="C21" s="109" t="s">
        <v>102</v>
      </c>
      <c r="D21" s="111"/>
      <c r="E21" s="75"/>
      <c r="F21" s="80">
        <v>0</v>
      </c>
      <c r="G21" s="89">
        <v>1</v>
      </c>
      <c r="H21" s="78" t="s">
        <v>94</v>
      </c>
      <c r="I21" s="106">
        <v>100</v>
      </c>
      <c r="J21" s="77">
        <v>12</v>
      </c>
      <c r="K21" s="88" t="s">
        <v>17</v>
      </c>
      <c r="L21" s="83">
        <v>0</v>
      </c>
      <c r="M21" s="84"/>
      <c r="N21" s="85"/>
      <c r="O21" s="87"/>
      <c r="P21" s="85"/>
      <c r="Q21" s="85"/>
    </row>
    <row r="22" spans="1:17" s="86" customFormat="1" ht="30" customHeight="1">
      <c r="A22" s="79"/>
      <c r="B22" s="80">
        <v>11</v>
      </c>
      <c r="C22" s="109" t="s">
        <v>103</v>
      </c>
      <c r="D22" s="111"/>
      <c r="E22" s="75"/>
      <c r="F22" s="80">
        <v>0</v>
      </c>
      <c r="G22" s="81">
        <v>40</v>
      </c>
      <c r="H22" s="78" t="s">
        <v>118</v>
      </c>
      <c r="I22" s="106">
        <v>100</v>
      </c>
      <c r="J22" s="77">
        <v>12</v>
      </c>
      <c r="K22" s="88" t="s">
        <v>17</v>
      </c>
      <c r="L22" s="83">
        <v>0</v>
      </c>
      <c r="M22" s="84"/>
      <c r="N22" s="85"/>
      <c r="O22" s="87"/>
      <c r="P22" s="85"/>
      <c r="Q22" s="85"/>
    </row>
    <row r="23" spans="1:17" s="86" customFormat="1" ht="13.8">
      <c r="A23" s="79"/>
      <c r="B23" s="80">
        <v>12</v>
      </c>
      <c r="C23" s="109" t="s">
        <v>104</v>
      </c>
      <c r="D23" s="110"/>
      <c r="E23" s="75"/>
      <c r="F23" s="80">
        <v>0</v>
      </c>
      <c r="G23" s="81">
        <v>50</v>
      </c>
      <c r="H23" s="88" t="s">
        <v>107</v>
      </c>
      <c r="I23" s="106">
        <v>100</v>
      </c>
      <c r="J23" s="77">
        <v>3</v>
      </c>
      <c r="K23" s="82" t="s">
        <v>17</v>
      </c>
      <c r="L23" s="83">
        <v>0</v>
      </c>
      <c r="M23" s="84"/>
      <c r="N23" s="85"/>
      <c r="O23" s="87"/>
      <c r="P23" s="85"/>
      <c r="Q23" s="85"/>
    </row>
    <row r="24" spans="1:17" s="86" customFormat="1" ht="13.8">
      <c r="A24" s="79"/>
      <c r="B24" s="80">
        <v>13</v>
      </c>
      <c r="C24" s="109" t="s">
        <v>105</v>
      </c>
      <c r="D24" s="111"/>
      <c r="E24" s="75"/>
      <c r="F24" s="80">
        <v>0</v>
      </c>
      <c r="G24" s="81">
        <v>1</v>
      </c>
      <c r="H24" s="88" t="s">
        <v>108</v>
      </c>
      <c r="I24" s="106">
        <v>100</v>
      </c>
      <c r="J24" s="77">
        <v>12</v>
      </c>
      <c r="K24" s="88" t="s">
        <v>17</v>
      </c>
      <c r="L24" s="83">
        <v>0</v>
      </c>
      <c r="M24" s="84"/>
      <c r="N24" s="85"/>
      <c r="O24" s="87"/>
      <c r="P24" s="85"/>
      <c r="Q24" s="85"/>
    </row>
    <row r="25" spans="1:17" s="86" customFormat="1" ht="13.8">
      <c r="A25" s="79"/>
      <c r="B25" s="80">
        <v>14</v>
      </c>
      <c r="C25" s="109" t="s">
        <v>106</v>
      </c>
      <c r="D25" s="111"/>
      <c r="E25" s="75"/>
      <c r="F25" s="80">
        <v>0</v>
      </c>
      <c r="G25" s="81">
        <v>25</v>
      </c>
      <c r="H25" s="78" t="s">
        <v>117</v>
      </c>
      <c r="I25" s="106">
        <v>100</v>
      </c>
      <c r="J25" s="77">
        <v>12</v>
      </c>
      <c r="K25" s="88" t="s">
        <v>17</v>
      </c>
      <c r="L25" s="83">
        <v>0</v>
      </c>
      <c r="M25" s="84"/>
      <c r="N25" s="85"/>
      <c r="O25" s="87"/>
      <c r="P25" s="85"/>
      <c r="Q25" s="85"/>
    </row>
    <row r="26" spans="1:17">
      <c r="A26" s="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13" t="s">
        <v>19</v>
      </c>
      <c r="I27" s="113"/>
      <c r="J27" s="113"/>
      <c r="K27" s="113"/>
      <c r="L27" s="113"/>
      <c r="M27" s="1"/>
      <c r="N27" s="1"/>
      <c r="O27" s="1"/>
      <c r="P27" s="1"/>
      <c r="Q27" s="1"/>
    </row>
    <row r="28" spans="1:17">
      <c r="A28" s="1"/>
      <c r="B28" s="113" t="s">
        <v>20</v>
      </c>
      <c r="C28" s="113"/>
      <c r="D28" s="113"/>
      <c r="E28" s="113"/>
      <c r="F28" s="113"/>
      <c r="G28" s="10"/>
      <c r="H28" s="113" t="s">
        <v>21</v>
      </c>
      <c r="I28" s="113"/>
      <c r="J28" s="113"/>
      <c r="K28" s="113"/>
      <c r="L28" s="113"/>
      <c r="M28" s="1"/>
      <c r="N28" s="1"/>
      <c r="O28" s="1"/>
      <c r="P28" s="1"/>
      <c r="Q28" s="1"/>
    </row>
    <row r="29" spans="1:17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  <c r="Q29" s="1"/>
    </row>
    <row r="30" spans="1:17">
      <c r="A30" s="1"/>
      <c r="B30" s="10"/>
      <c r="C30" s="10"/>
      <c r="D30" s="22"/>
      <c r="E30" s="10"/>
      <c r="F30" s="10"/>
      <c r="G30" s="10"/>
      <c r="H30" s="10"/>
      <c r="I30" s="10"/>
      <c r="J30" s="10"/>
      <c r="K30" s="10"/>
      <c r="L30" s="10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2" t="str">
        <f>D5</f>
        <v>Drs. ZULFAN HAMID</v>
      </c>
      <c r="C33" s="112"/>
      <c r="D33" s="112"/>
      <c r="E33" s="112"/>
      <c r="F33" s="112"/>
      <c r="G33" s="10"/>
      <c r="H33" s="112" t="str">
        <f>I5</f>
        <v>IRTARIUS, SP</v>
      </c>
      <c r="I33" s="112"/>
      <c r="J33" s="112"/>
      <c r="K33" s="112"/>
      <c r="L33" s="112"/>
      <c r="M33" s="1"/>
      <c r="N33" s="1"/>
      <c r="O33" s="1"/>
      <c r="P33" s="1"/>
      <c r="Q33" s="1"/>
    </row>
    <row r="34" spans="1:17">
      <c r="A34" s="1"/>
      <c r="B34" s="113" t="str">
        <f>"NIP. "&amp;D6</f>
        <v>NIP. 19590607 198603 1 003</v>
      </c>
      <c r="C34" s="113"/>
      <c r="D34" s="113"/>
      <c r="E34" s="113"/>
      <c r="F34" s="113"/>
      <c r="G34" s="1"/>
      <c r="H34" s="113" t="str">
        <f>"NIP. "&amp;I6</f>
        <v>NIP. 19630428 198903 1 004</v>
      </c>
      <c r="I34" s="113"/>
      <c r="J34" s="113"/>
      <c r="K34" s="113"/>
      <c r="L34" s="113"/>
      <c r="M34" s="1"/>
      <c r="N34" s="1"/>
      <c r="O34" s="1"/>
      <c r="P34" s="1"/>
      <c r="Q34" s="1"/>
    </row>
    <row r="35" spans="1:17">
      <c r="A35" s="1"/>
      <c r="B35" s="108" t="s">
        <v>22</v>
      </c>
      <c r="C35" s="108"/>
      <c r="D35" s="108"/>
      <c r="E35" s="108"/>
      <c r="F35" s="108"/>
      <c r="G35" s="1"/>
      <c r="H35" s="1"/>
      <c r="I35" s="1"/>
      <c r="J35" s="1"/>
      <c r="K35" s="1"/>
      <c r="L35" s="13"/>
      <c r="M35" s="13"/>
      <c r="N35" s="1"/>
      <c r="O35" s="1"/>
      <c r="P35" s="1"/>
      <c r="Q35" s="1"/>
    </row>
    <row r="36" spans="1:17">
      <c r="A36" s="1"/>
      <c r="B36" s="108" t="s">
        <v>23</v>
      </c>
      <c r="C36" s="108"/>
      <c r="D36" s="108"/>
      <c r="E36" s="108"/>
      <c r="F36" s="108"/>
      <c r="G36" s="22"/>
      <c r="H36" s="1"/>
      <c r="I36" s="1"/>
      <c r="J36" s="1"/>
      <c r="K36" s="1"/>
      <c r="L36" s="1"/>
      <c r="M36" s="13"/>
      <c r="N36" s="1"/>
      <c r="O36" s="1"/>
      <c r="P36" s="1"/>
      <c r="Q36" s="1"/>
    </row>
    <row r="37" spans="1:17">
      <c r="A37" s="1"/>
      <c r="B37" s="22"/>
      <c r="C37" s="22"/>
      <c r="D37" s="22"/>
      <c r="E37" s="22"/>
      <c r="F37" s="22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8">
      <c r="A41" s="1"/>
      <c r="B41" s="70"/>
      <c r="C41" s="45"/>
      <c r="D41" s="45"/>
      <c r="E41" s="70"/>
      <c r="F41" s="70"/>
      <c r="G41" s="32"/>
      <c r="H41" s="33"/>
      <c r="I41" s="32"/>
      <c r="J41" s="33"/>
      <c r="K41" s="32"/>
      <c r="L41" s="72"/>
      <c r="M41" s="1"/>
      <c r="N41" s="1"/>
      <c r="O41" s="1"/>
      <c r="P41" s="1"/>
      <c r="Q41" s="1"/>
    </row>
    <row r="42" spans="1:17">
      <c r="A42" s="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1"/>
      <c r="N42" s="1"/>
      <c r="O42" s="1"/>
      <c r="P42" s="1"/>
      <c r="Q42" s="1"/>
    </row>
    <row r="43" spans="1:17">
      <c r="A43" s="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1"/>
      <c r="N43" s="1"/>
      <c r="O43" s="1"/>
      <c r="P43" s="1"/>
      <c r="Q43" s="1"/>
    </row>
    <row r="44" spans="1:17">
      <c r="A44" s="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1"/>
      <c r="N44" s="1"/>
      <c r="O44" s="1"/>
      <c r="P44" s="1"/>
      <c r="Q44" s="1"/>
    </row>
    <row r="45" spans="1:17">
      <c r="A45" s="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48">
    <mergeCell ref="B1:L1"/>
    <mergeCell ref="B2:L2"/>
    <mergeCell ref="C4:E4"/>
    <mergeCell ref="G4:L4"/>
    <mergeCell ref="D5:E5"/>
    <mergeCell ref="G5:H5"/>
    <mergeCell ref="I5:L5"/>
    <mergeCell ref="D6:E6"/>
    <mergeCell ref="G6:H6"/>
    <mergeCell ref="I6:L6"/>
    <mergeCell ref="D7:E7"/>
    <mergeCell ref="G7:H7"/>
    <mergeCell ref="I7:L7"/>
    <mergeCell ref="D8:E8"/>
    <mergeCell ref="G8:H8"/>
    <mergeCell ref="I8:L8"/>
    <mergeCell ref="D9:E9"/>
    <mergeCell ref="G9:H9"/>
    <mergeCell ref="I9:L9"/>
    <mergeCell ref="B10:B11"/>
    <mergeCell ref="C10:E11"/>
    <mergeCell ref="F10:F11"/>
    <mergeCell ref="G10:L10"/>
    <mergeCell ref="G11:H11"/>
    <mergeCell ref="J11:K11"/>
    <mergeCell ref="C12:D12"/>
    <mergeCell ref="C13:D13"/>
    <mergeCell ref="C14:D14"/>
    <mergeCell ref="C15:D15"/>
    <mergeCell ref="C16:D16"/>
    <mergeCell ref="H33:L33"/>
    <mergeCell ref="B34:F34"/>
    <mergeCell ref="H34:L34"/>
    <mergeCell ref="B35:F35"/>
    <mergeCell ref="C17:D17"/>
    <mergeCell ref="C18:D18"/>
    <mergeCell ref="H27:L27"/>
    <mergeCell ref="B28:F28"/>
    <mergeCell ref="H28:L28"/>
    <mergeCell ref="B36:F36"/>
    <mergeCell ref="C23:D23"/>
    <mergeCell ref="C19:D19"/>
    <mergeCell ref="C20:D20"/>
    <mergeCell ref="C21:D21"/>
    <mergeCell ref="C22:D22"/>
    <mergeCell ref="C24:D24"/>
    <mergeCell ref="C25:D25"/>
    <mergeCell ref="B33:F33"/>
  </mergeCells>
  <printOptions horizontalCentered="1" verticalCentered="1"/>
  <pageMargins left="0.51181102362204722" right="0.31496062992125984" top="0.19685039370078741" bottom="0.39370078740157483" header="0.31496062992125984" footer="0.31496062992125984"/>
  <pageSetup paperSize="100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opLeftCell="A4" zoomScaleNormal="100" zoomScaleSheetLayoutView="10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K22" sqref="K22:P22"/>
    </sheetView>
  </sheetViews>
  <sheetFormatPr defaultColWidth="8" defaultRowHeight="17.399999999999999" customHeight="1"/>
  <cols>
    <col min="1" max="1" width="4.33203125" customWidth="1"/>
    <col min="2" max="2" width="50" customWidth="1"/>
    <col min="3" max="4" width="4.6640625" customWidth="1"/>
    <col min="5" max="5" width="8.44140625" customWidth="1"/>
    <col min="6" max="6" width="7.109375" customWidth="1"/>
    <col min="7" max="7" width="4.6640625" customWidth="1"/>
    <col min="8" max="8" width="4.44140625" customWidth="1"/>
    <col min="9" max="9" width="10.5546875" customWidth="1"/>
    <col min="10" max="10" width="4.6640625" customWidth="1"/>
    <col min="11" max="11" width="5" customWidth="1"/>
    <col min="12" max="12" width="7.44140625" customWidth="1"/>
    <col min="13" max="13" width="7.109375" customWidth="1"/>
    <col min="14" max="14" width="4" customWidth="1"/>
    <col min="15" max="15" width="4.44140625" customWidth="1"/>
    <col min="16" max="16" width="10.5546875" customWidth="1"/>
    <col min="17" max="17" width="13.109375" customWidth="1"/>
    <col min="18" max="18" width="9.5546875" customWidth="1"/>
    <col min="20" max="20" width="4.33203125" customWidth="1"/>
    <col min="21" max="21" width="5.88671875" customWidth="1"/>
    <col min="22" max="28" width="7" customWidth="1"/>
    <col min="29" max="32" width="8" customWidth="1"/>
    <col min="33" max="33" width="7" customWidth="1"/>
    <col min="34" max="36" width="1.6640625" customWidth="1"/>
    <col min="37" max="41" width="7" customWidth="1"/>
    <col min="42" max="43" width="9.109375" customWidth="1"/>
  </cols>
  <sheetData>
    <row r="1" spans="1:43" ht="17.399999999999999" customHeight="1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7.399999999999999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"/>
      <c r="T2" s="1"/>
      <c r="U2" s="1"/>
      <c r="V2" s="103" t="str">
        <f>IF(P8=0,"cun","netl")</f>
        <v>cun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7.399999999999999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7.399999999999999" customHeight="1">
      <c r="A4" s="90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7.399999999999999" customHeight="1">
      <c r="A5" s="116" t="s">
        <v>2</v>
      </c>
      <c r="B5" s="152" t="s">
        <v>25</v>
      </c>
      <c r="C5" s="152" t="s">
        <v>11</v>
      </c>
      <c r="D5" s="118" t="s">
        <v>12</v>
      </c>
      <c r="E5" s="119"/>
      <c r="F5" s="119"/>
      <c r="G5" s="119"/>
      <c r="H5" s="119"/>
      <c r="I5" s="120"/>
      <c r="J5" s="154" t="s">
        <v>11</v>
      </c>
      <c r="K5" s="118" t="s">
        <v>26</v>
      </c>
      <c r="L5" s="119"/>
      <c r="M5" s="119"/>
      <c r="N5" s="119"/>
      <c r="O5" s="119"/>
      <c r="P5" s="120"/>
      <c r="Q5" s="152" t="s">
        <v>27</v>
      </c>
      <c r="R5" s="157" t="s">
        <v>28</v>
      </c>
      <c r="S5" s="66"/>
      <c r="T5" s="1"/>
      <c r="U5" s="1"/>
      <c r="V5" s="1"/>
      <c r="W5" s="254" t="s">
        <v>121</v>
      </c>
      <c r="X5" s="254"/>
      <c r="Y5" s="254"/>
      <c r="Z5" s="254"/>
      <c r="AA5" s="1"/>
      <c r="AB5" s="1"/>
      <c r="AC5" s="259" t="s">
        <v>127</v>
      </c>
      <c r="AD5" s="259"/>
      <c r="AE5" s="259" t="s">
        <v>126</v>
      </c>
      <c r="AF5" s="25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7.399999999999999" customHeight="1">
      <c r="A6" s="117"/>
      <c r="B6" s="153"/>
      <c r="C6" s="153"/>
      <c r="D6" s="159" t="s">
        <v>29</v>
      </c>
      <c r="E6" s="160"/>
      <c r="F6" s="9" t="s">
        <v>30</v>
      </c>
      <c r="G6" s="159" t="s">
        <v>31</v>
      </c>
      <c r="H6" s="160"/>
      <c r="I6" s="9" t="s">
        <v>32</v>
      </c>
      <c r="J6" s="155"/>
      <c r="K6" s="159" t="s">
        <v>29</v>
      </c>
      <c r="L6" s="160"/>
      <c r="M6" s="9" t="s">
        <v>30</v>
      </c>
      <c r="N6" s="159" t="s">
        <v>31</v>
      </c>
      <c r="O6" s="160"/>
      <c r="P6" s="9" t="s">
        <v>32</v>
      </c>
      <c r="Q6" s="156"/>
      <c r="R6" s="158"/>
      <c r="S6" s="66"/>
      <c r="T6" s="1"/>
      <c r="U6" s="1"/>
      <c r="V6" s="1"/>
      <c r="W6" s="255" t="s">
        <v>33</v>
      </c>
      <c r="X6" s="255" t="s">
        <v>34</v>
      </c>
      <c r="Y6" s="255" t="s">
        <v>122</v>
      </c>
      <c r="Z6" s="255" t="s">
        <v>123</v>
      </c>
      <c r="AA6" s="1" t="s">
        <v>33</v>
      </c>
      <c r="AB6" s="1" t="s">
        <v>34</v>
      </c>
      <c r="AC6" s="260" t="s">
        <v>124</v>
      </c>
      <c r="AD6" s="260" t="s">
        <v>125</v>
      </c>
      <c r="AE6" s="260" t="s">
        <v>124</v>
      </c>
      <c r="AF6" s="260" t="s">
        <v>125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7.399999999999999" customHeight="1">
      <c r="A7" s="41">
        <v>1</v>
      </c>
      <c r="B7" s="73">
        <v>2</v>
      </c>
      <c r="C7" s="73">
        <v>3</v>
      </c>
      <c r="D7" s="146">
        <v>4</v>
      </c>
      <c r="E7" s="147"/>
      <c r="F7" s="73">
        <v>5</v>
      </c>
      <c r="G7" s="146">
        <v>6</v>
      </c>
      <c r="H7" s="147"/>
      <c r="I7" s="73">
        <v>7</v>
      </c>
      <c r="J7" s="73">
        <v>8</v>
      </c>
      <c r="K7" s="146">
        <v>9</v>
      </c>
      <c r="L7" s="147"/>
      <c r="M7" s="73">
        <v>10</v>
      </c>
      <c r="N7" s="146">
        <v>11</v>
      </c>
      <c r="O7" s="147"/>
      <c r="P7" s="73">
        <v>12</v>
      </c>
      <c r="Q7" s="73">
        <v>13</v>
      </c>
      <c r="R7" s="73">
        <v>14</v>
      </c>
      <c r="S7" s="66"/>
      <c r="T7" s="1"/>
      <c r="U7" s="1"/>
      <c r="V7" s="1"/>
      <c r="W7" s="256"/>
      <c r="X7" s="256"/>
      <c r="Y7" s="256"/>
      <c r="Z7" s="256"/>
      <c r="AA7" s="1"/>
      <c r="AB7" s="1"/>
      <c r="AC7" s="261"/>
      <c r="AD7" s="261"/>
      <c r="AE7" s="261"/>
      <c r="AF7" s="261"/>
      <c r="AG7" s="10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30" customFormat="1" ht="17.399999999999999" customHeight="1">
      <c r="A8" s="51">
        <v>1</v>
      </c>
      <c r="B8" s="244" t="str">
        <f>SKP!C12</f>
        <v>Menyusun Dokumen Anggaran BLH TA. 2015</v>
      </c>
      <c r="C8" s="239">
        <f>SKP!F12</f>
        <v>0</v>
      </c>
      <c r="D8" s="240">
        <f>SKP!G12</f>
        <v>3</v>
      </c>
      <c r="E8" s="238" t="str">
        <f>SKP!H12</f>
        <v>dok</v>
      </c>
      <c r="F8" s="241">
        <f>SKP!I12</f>
        <v>100</v>
      </c>
      <c r="G8" s="240">
        <f>SKP!J12</f>
        <v>12</v>
      </c>
      <c r="H8" s="237" t="str">
        <f>SKP!K12</f>
        <v>bln</v>
      </c>
      <c r="I8" s="242">
        <f>SKP!L12</f>
        <v>0</v>
      </c>
      <c r="J8" s="239">
        <f>K8*SKP!F12</f>
        <v>0</v>
      </c>
      <c r="K8" s="15">
        <v>2</v>
      </c>
      <c r="L8" s="238" t="str">
        <f t="shared" ref="L8:L14" si="0">E8</f>
        <v>dok</v>
      </c>
      <c r="M8" s="100">
        <v>66</v>
      </c>
      <c r="N8" s="15">
        <v>12</v>
      </c>
      <c r="O8" s="237" t="str">
        <f t="shared" ref="O8:O14" si="1">H8</f>
        <v>bln</v>
      </c>
      <c r="P8" s="104">
        <v>0</v>
      </c>
      <c r="Q8" s="245">
        <f t="shared" ref="Q8:Q14" si="2">AG8</f>
        <v>208.66666666666669</v>
      </c>
      <c r="R8" s="246">
        <f>IF((I8=0),IF((P8=0),(Q8/3),(Q8/4)),(Q8/4))</f>
        <v>69.555555555555557</v>
      </c>
      <c r="S8" s="66"/>
      <c r="T8" s="30">
        <f t="shared" ref="T8:T14" si="3">IF((D8&gt;0),1,0)</f>
        <v>1</v>
      </c>
      <c r="U8" s="102">
        <f t="shared" ref="U8:U14" si="4">IFERROR(R8,0)</f>
        <v>69.555555555555557</v>
      </c>
      <c r="V8" s="251"/>
      <c r="W8" s="257">
        <f t="shared" ref="W8:W14" si="5">100-((N8/G8)*100)</f>
        <v>0</v>
      </c>
      <c r="X8" s="258">
        <f>IF(P8&gt;0,100-((P8/I8)*100),0)</f>
        <v>0</v>
      </c>
      <c r="Y8" s="257">
        <f>IFERROR((K8/D8)*100,0)</f>
        <v>66.666666666666657</v>
      </c>
      <c r="Z8" s="257">
        <f t="shared" ref="Z8:Z14" si="6">(M8/F8)*100</f>
        <v>66</v>
      </c>
      <c r="AA8" s="102">
        <f t="shared" ref="AA8:AA14" si="7">IF((W8&gt;24),AD8,AC8)</f>
        <v>76.000000000000014</v>
      </c>
      <c r="AB8" s="102">
        <f>IF((X8&gt;24),AF8,AE8)</f>
        <v>0</v>
      </c>
      <c r="AC8" s="265">
        <f t="shared" ref="AC8:AE14" si="8">(((1.76*G8)-N8)/G8)*100</f>
        <v>76.000000000000014</v>
      </c>
      <c r="AD8" s="265">
        <f t="shared" ref="AD8:AD14" si="9">76-(((((1.76*G8)-N8)/G8)*100)-100)</f>
        <v>99.999999999999986</v>
      </c>
      <c r="AE8" s="265">
        <f>IFERROR((((1.76*I8)-P8)/I8)*100,0)</f>
        <v>0</v>
      </c>
      <c r="AF8" s="262">
        <f>IFERROR(76-(((((1.76*I8)-P8)/I8)*100)-100),0)</f>
        <v>0</v>
      </c>
      <c r="AG8" s="252">
        <f t="shared" ref="AG8:AG14" si="10">IFERROR(SUM(Y8:AB8),SUM(Y8:AA8))</f>
        <v>208.66666666666669</v>
      </c>
      <c r="AH8" s="251"/>
      <c r="AI8" s="251"/>
      <c r="AJ8" s="251"/>
      <c r="AK8" s="249">
        <f t="shared" ref="AK8:AK15" si="11">100-((N8/G8)*100)</f>
        <v>0</v>
      </c>
      <c r="AL8" s="249">
        <f>IF(P8&gt;0,(100-((P8/I8)*100)),0)</f>
        <v>0</v>
      </c>
      <c r="AM8" s="250">
        <f t="shared" ref="AM8:AM15" si="12">IF(AND((AK8&gt;24),(AL8&gt;24)),(IFERROR((((((K8/D8)*100)+((M8/F8)*100))+(76-(((((1.76*G8)-N8)/G8)*100)-100)))+(76-(((((1.76*I8)-P8)/I8)*100)-100))),((((K8/D8)*100)+((M8/F8)*100))+(76-(((((1.76*G8)-N8)/G8)*100)-100))))),(IFERROR((((((K8/D8)*100)+((M8/F8)*100))+((((1.76*G8)-N8)/G8)*100))+((((1.76*I8)-P8)/I8)*100)),((((K8/D8)*100)+((M8/F8)*100))+((((1.76*G8)-N8)/G8)*100)))))</f>
        <v>208.66666666666669</v>
      </c>
      <c r="AN8" s="253">
        <f t="shared" ref="AN8:AN15" si="13">IF((AK8&gt;24),(((((K8/D8)*100)+((M8/F8)*100))+(76-(((((1.76*G8)-N8)/G8)*100)-100)))),(((((K8/D8)*100)+((M8/F8)*100))+((((1.76*G8)-N8)/G8)*100))))</f>
        <v>208.66666666666669</v>
      </c>
      <c r="AO8" s="250">
        <f t="shared" ref="AO8:AO15" si="14">IFERROR(AM8,AN8)</f>
        <v>208.66666666666669</v>
      </c>
      <c r="AP8" s="1"/>
      <c r="AQ8" s="1"/>
    </row>
    <row r="9" spans="1:43" s="30" customFormat="1" ht="17.399999999999999" customHeight="1">
      <c r="A9" s="51">
        <v>2</v>
      </c>
      <c r="B9" s="244" t="str">
        <f>SKP!C13</f>
        <v>Menetapkan Rencana Kerja Tahuan &amp; Rencana Kerja TA 2015</v>
      </c>
      <c r="C9" s="239">
        <f>SKP!F13</f>
        <v>0</v>
      </c>
      <c r="D9" s="240">
        <f>SKP!G13</f>
        <v>2</v>
      </c>
      <c r="E9" s="238" t="str">
        <f>SKP!H13</f>
        <v>dok</v>
      </c>
      <c r="F9" s="241">
        <f>SKP!I13</f>
        <v>100</v>
      </c>
      <c r="G9" s="240">
        <f>SKP!J13</f>
        <v>6</v>
      </c>
      <c r="H9" s="237" t="str">
        <f>SKP!K13</f>
        <v>bln</v>
      </c>
      <c r="I9" s="242">
        <f>SKP!L13</f>
        <v>0</v>
      </c>
      <c r="J9" s="239">
        <f>K9*SKP!F13</f>
        <v>0</v>
      </c>
      <c r="K9" s="15">
        <v>2</v>
      </c>
      <c r="L9" s="238" t="str">
        <f t="shared" si="0"/>
        <v>dok</v>
      </c>
      <c r="M9" s="100">
        <v>90</v>
      </c>
      <c r="N9" s="15">
        <v>6</v>
      </c>
      <c r="O9" s="237" t="str">
        <f t="shared" si="1"/>
        <v>bln</v>
      </c>
      <c r="P9" s="104">
        <v>0</v>
      </c>
      <c r="Q9" s="245">
        <f t="shared" si="2"/>
        <v>266</v>
      </c>
      <c r="R9" s="246">
        <f t="shared" ref="R9:R21" si="15">IF((I9=0),IF((P9=0),(Q9/3),(Q9/4)),(Q9/4))</f>
        <v>88.666666666666671</v>
      </c>
      <c r="S9" s="66"/>
      <c r="T9" s="30">
        <f t="shared" si="3"/>
        <v>1</v>
      </c>
      <c r="U9" s="102">
        <f t="shared" si="4"/>
        <v>88.666666666666671</v>
      </c>
      <c r="V9" s="251"/>
      <c r="W9" s="257">
        <f t="shared" si="5"/>
        <v>0</v>
      </c>
      <c r="X9" s="258">
        <f t="shared" ref="X9:X21" si="16">IF(P9&gt;0,100-((P9/I9)*100),0)</f>
        <v>0</v>
      </c>
      <c r="Y9" s="257">
        <f t="shared" ref="Y8:Y14" si="17">(K9/D9)*100</f>
        <v>100</v>
      </c>
      <c r="Z9" s="257">
        <f t="shared" si="6"/>
        <v>90</v>
      </c>
      <c r="AA9" s="102">
        <f t="shared" si="7"/>
        <v>76.000000000000014</v>
      </c>
      <c r="AB9" s="102">
        <f t="shared" ref="AB9:AB21" si="18">IF((X9&gt;24),AF9,AE9)</f>
        <v>0</v>
      </c>
      <c r="AC9" s="265">
        <f t="shared" si="8"/>
        <v>76.000000000000014</v>
      </c>
      <c r="AD9" s="265">
        <f t="shared" si="9"/>
        <v>99.999999999999986</v>
      </c>
      <c r="AE9" s="265">
        <f t="shared" ref="AE9:AE21" si="19">IFERROR((((1.76*I9)-P9)/I9)*100,0)</f>
        <v>0</v>
      </c>
      <c r="AF9" s="262">
        <f t="shared" ref="AF9:AF21" si="20">IFERROR(76-(((((1.76*I9)-P9)/I9)*100)-100),0)</f>
        <v>0</v>
      </c>
      <c r="AG9" s="252">
        <f t="shared" si="10"/>
        <v>266</v>
      </c>
      <c r="AH9" s="251"/>
      <c r="AI9" s="251"/>
      <c r="AJ9" s="251"/>
      <c r="AK9" s="249">
        <f t="shared" si="11"/>
        <v>0</v>
      </c>
      <c r="AL9" s="249">
        <f t="shared" ref="AL9:AL21" si="21">IF(P9&gt;0,(100-((P9/I9)*100)),0)</f>
        <v>0</v>
      </c>
      <c r="AM9" s="250">
        <f t="shared" si="12"/>
        <v>266</v>
      </c>
      <c r="AN9" s="253">
        <f t="shared" si="13"/>
        <v>266</v>
      </c>
      <c r="AO9" s="250">
        <f t="shared" si="14"/>
        <v>266</v>
      </c>
      <c r="AP9" s="1"/>
      <c r="AQ9" s="1"/>
    </row>
    <row r="10" spans="1:43" s="30" customFormat="1" ht="17.399999999999999" customHeight="1">
      <c r="A10" s="51">
        <v>3</v>
      </c>
      <c r="B10" s="244" t="str">
        <f>SKP!C14</f>
        <v xml:space="preserve">Melaksanakan Penyusunan Laporan Capaian Kinerja &amp; Keuangan </v>
      </c>
      <c r="C10" s="239">
        <f>SKP!F14</f>
        <v>0</v>
      </c>
      <c r="D10" s="240">
        <f>SKP!G14</f>
        <v>3</v>
      </c>
      <c r="E10" s="238" t="str">
        <f>SKP!H14</f>
        <v>Laporan</v>
      </c>
      <c r="F10" s="241">
        <f>SKP!I14</f>
        <v>100</v>
      </c>
      <c r="G10" s="240">
        <f>SKP!J14</f>
        <v>12</v>
      </c>
      <c r="H10" s="237" t="str">
        <f>SKP!K14</f>
        <v>bln</v>
      </c>
      <c r="I10" s="242">
        <f>SKP!L14</f>
        <v>0</v>
      </c>
      <c r="J10" s="239">
        <f>K10*SKP!F14</f>
        <v>0</v>
      </c>
      <c r="K10" s="15">
        <v>3</v>
      </c>
      <c r="L10" s="238" t="str">
        <f t="shared" si="0"/>
        <v>Laporan</v>
      </c>
      <c r="M10" s="100">
        <v>0</v>
      </c>
      <c r="N10" s="15">
        <v>12</v>
      </c>
      <c r="O10" s="237" t="str">
        <f t="shared" si="1"/>
        <v>bln</v>
      </c>
      <c r="P10" s="104">
        <v>0</v>
      </c>
      <c r="Q10" s="245">
        <f t="shared" si="2"/>
        <v>176</v>
      </c>
      <c r="R10" s="246">
        <f t="shared" si="15"/>
        <v>58.666666666666664</v>
      </c>
      <c r="S10" s="66"/>
      <c r="T10" s="30">
        <f t="shared" si="3"/>
        <v>1</v>
      </c>
      <c r="U10" s="102">
        <f t="shared" si="4"/>
        <v>58.666666666666664</v>
      </c>
      <c r="V10" s="251"/>
      <c r="W10" s="257">
        <f t="shared" si="5"/>
        <v>0</v>
      </c>
      <c r="X10" s="258">
        <f t="shared" si="16"/>
        <v>0</v>
      </c>
      <c r="Y10" s="257">
        <f t="shared" si="17"/>
        <v>100</v>
      </c>
      <c r="Z10" s="257">
        <f t="shared" si="6"/>
        <v>0</v>
      </c>
      <c r="AA10" s="102">
        <f t="shared" si="7"/>
        <v>76.000000000000014</v>
      </c>
      <c r="AB10" s="102">
        <f t="shared" si="18"/>
        <v>0</v>
      </c>
      <c r="AC10" s="265">
        <f t="shared" si="8"/>
        <v>76.000000000000014</v>
      </c>
      <c r="AD10" s="265">
        <f t="shared" si="9"/>
        <v>99.999999999999986</v>
      </c>
      <c r="AE10" s="265">
        <f t="shared" si="19"/>
        <v>0</v>
      </c>
      <c r="AF10" s="262">
        <f t="shared" si="20"/>
        <v>0</v>
      </c>
      <c r="AG10" s="252">
        <f t="shared" si="10"/>
        <v>176</v>
      </c>
      <c r="AH10" s="251"/>
      <c r="AI10" s="251"/>
      <c r="AJ10" s="251"/>
      <c r="AK10" s="249">
        <f t="shared" si="11"/>
        <v>0</v>
      </c>
      <c r="AL10" s="249">
        <f t="shared" si="21"/>
        <v>0</v>
      </c>
      <c r="AM10" s="250">
        <f t="shared" si="12"/>
        <v>176</v>
      </c>
      <c r="AN10" s="253">
        <f t="shared" si="13"/>
        <v>176</v>
      </c>
      <c r="AO10" s="250">
        <f t="shared" si="14"/>
        <v>176</v>
      </c>
      <c r="AP10" s="1"/>
      <c r="AQ10" s="1"/>
    </row>
    <row r="11" spans="1:43" s="30" customFormat="1" ht="17.399999999999999" customHeight="1">
      <c r="A11" s="51">
        <v>4</v>
      </c>
      <c r="B11" s="244" t="str">
        <f>SKP!C15</f>
        <v>Melaksanakan Koordinasi Penilaian Kota Sehat/Adipura</v>
      </c>
      <c r="C11" s="239">
        <f>SKP!F15</f>
        <v>0</v>
      </c>
      <c r="D11" s="240">
        <f>SKP!G15</f>
        <v>2</v>
      </c>
      <c r="E11" s="243" t="s">
        <v>94</v>
      </c>
      <c r="F11" s="241">
        <f>SKP!I15</f>
        <v>100</v>
      </c>
      <c r="G11" s="240">
        <f>SKP!J15</f>
        <v>12</v>
      </c>
      <c r="H11" s="237" t="str">
        <f>SKP!K15</f>
        <v>bln</v>
      </c>
      <c r="I11" s="242">
        <f>SKP!L15</f>
        <v>0</v>
      </c>
      <c r="J11" s="239">
        <f>K11*SKP!F15</f>
        <v>0</v>
      </c>
      <c r="K11" s="15">
        <v>2</v>
      </c>
      <c r="L11" s="238" t="str">
        <f t="shared" si="0"/>
        <v>Laporan</v>
      </c>
      <c r="M11" s="100">
        <v>90</v>
      </c>
      <c r="N11" s="15">
        <v>12</v>
      </c>
      <c r="O11" s="237" t="str">
        <f t="shared" si="1"/>
        <v>bln</v>
      </c>
      <c r="P11" s="105">
        <v>0</v>
      </c>
      <c r="Q11" s="245">
        <f t="shared" si="2"/>
        <v>266</v>
      </c>
      <c r="R11" s="246">
        <f t="shared" si="15"/>
        <v>88.666666666666671</v>
      </c>
      <c r="S11" s="66"/>
      <c r="T11" s="30">
        <f t="shared" si="3"/>
        <v>1</v>
      </c>
      <c r="U11" s="102">
        <f t="shared" si="4"/>
        <v>88.666666666666671</v>
      </c>
      <c r="V11" s="251"/>
      <c r="W11" s="257">
        <f t="shared" si="5"/>
        <v>0</v>
      </c>
      <c r="X11" s="258">
        <f t="shared" si="16"/>
        <v>0</v>
      </c>
      <c r="Y11" s="257">
        <f t="shared" si="17"/>
        <v>100</v>
      </c>
      <c r="Z11" s="257">
        <f t="shared" si="6"/>
        <v>90</v>
      </c>
      <c r="AA11" s="102">
        <f t="shared" si="7"/>
        <v>76.000000000000014</v>
      </c>
      <c r="AB11" s="102">
        <f t="shared" si="18"/>
        <v>0</v>
      </c>
      <c r="AC11" s="265">
        <f t="shared" si="8"/>
        <v>76.000000000000014</v>
      </c>
      <c r="AD11" s="265">
        <f t="shared" si="9"/>
        <v>99.999999999999986</v>
      </c>
      <c r="AE11" s="265">
        <f t="shared" si="19"/>
        <v>0</v>
      </c>
      <c r="AF11" s="262">
        <f t="shared" si="20"/>
        <v>0</v>
      </c>
      <c r="AG11" s="252">
        <f t="shared" si="10"/>
        <v>266</v>
      </c>
      <c r="AH11" s="251"/>
      <c r="AI11" s="251"/>
      <c r="AJ11" s="251"/>
      <c r="AK11" s="249">
        <f t="shared" si="11"/>
        <v>0</v>
      </c>
      <c r="AL11" s="249">
        <f t="shared" si="21"/>
        <v>0</v>
      </c>
      <c r="AM11" s="250">
        <f t="shared" si="12"/>
        <v>266</v>
      </c>
      <c r="AN11" s="253">
        <f t="shared" si="13"/>
        <v>266</v>
      </c>
      <c r="AO11" s="250">
        <f t="shared" si="14"/>
        <v>266</v>
      </c>
      <c r="AP11" s="1"/>
      <c r="AQ11" s="1"/>
    </row>
    <row r="12" spans="1:43" s="30" customFormat="1" ht="17.399999999999999" customHeight="1">
      <c r="A12" s="51">
        <v>5</v>
      </c>
      <c r="B12" s="244" t="str">
        <f>SKP!C16</f>
        <v>Melaksanakan Pemantauan Kualitas Lingkungan</v>
      </c>
      <c r="C12" s="239">
        <f>SKP!F16</f>
        <v>0</v>
      </c>
      <c r="D12" s="240">
        <f>SKP!G16</f>
        <v>14</v>
      </c>
      <c r="E12" s="238" t="str">
        <f>SKP!H16</f>
        <v>Laporan</v>
      </c>
      <c r="F12" s="241">
        <f>SKP!I16</f>
        <v>100</v>
      </c>
      <c r="G12" s="240">
        <f>SKP!J16</f>
        <v>10</v>
      </c>
      <c r="H12" s="237" t="str">
        <f>SKP!K16</f>
        <v>bln</v>
      </c>
      <c r="I12" s="242">
        <f>SKP!L16</f>
        <v>0</v>
      </c>
      <c r="J12" s="239">
        <f>K12*SKP!F16</f>
        <v>0</v>
      </c>
      <c r="K12" s="15">
        <v>14</v>
      </c>
      <c r="L12" s="238" t="str">
        <f t="shared" si="0"/>
        <v>Laporan</v>
      </c>
      <c r="M12" s="100">
        <v>90</v>
      </c>
      <c r="N12" s="15">
        <v>10</v>
      </c>
      <c r="O12" s="237" t="str">
        <f t="shared" si="1"/>
        <v>bln</v>
      </c>
      <c r="P12" s="105">
        <v>0</v>
      </c>
      <c r="Q12" s="245">
        <f t="shared" si="2"/>
        <v>266</v>
      </c>
      <c r="R12" s="246">
        <f t="shared" si="15"/>
        <v>88.666666666666671</v>
      </c>
      <c r="S12" s="66"/>
      <c r="T12" s="30">
        <f t="shared" si="3"/>
        <v>1</v>
      </c>
      <c r="U12" s="102">
        <f t="shared" si="4"/>
        <v>88.666666666666671</v>
      </c>
      <c r="V12" s="251"/>
      <c r="W12" s="257">
        <f t="shared" si="5"/>
        <v>0</v>
      </c>
      <c r="X12" s="258">
        <f t="shared" si="16"/>
        <v>0</v>
      </c>
      <c r="Y12" s="257">
        <f t="shared" si="17"/>
        <v>100</v>
      </c>
      <c r="Z12" s="257">
        <f t="shared" si="6"/>
        <v>90</v>
      </c>
      <c r="AA12" s="102">
        <f t="shared" si="7"/>
        <v>76.000000000000014</v>
      </c>
      <c r="AB12" s="102">
        <f t="shared" si="18"/>
        <v>0</v>
      </c>
      <c r="AC12" s="265">
        <f t="shared" si="8"/>
        <v>76.000000000000014</v>
      </c>
      <c r="AD12" s="265">
        <f t="shared" si="9"/>
        <v>99.999999999999986</v>
      </c>
      <c r="AE12" s="265">
        <f t="shared" si="19"/>
        <v>0</v>
      </c>
      <c r="AF12" s="262">
        <f t="shared" si="20"/>
        <v>0</v>
      </c>
      <c r="AG12" s="252">
        <f t="shared" si="10"/>
        <v>266</v>
      </c>
      <c r="AH12" s="251"/>
      <c r="AI12" s="251"/>
      <c r="AJ12" s="251"/>
      <c r="AK12" s="249">
        <f t="shared" si="11"/>
        <v>0</v>
      </c>
      <c r="AL12" s="249">
        <f t="shared" si="21"/>
        <v>0</v>
      </c>
      <c r="AM12" s="250">
        <f t="shared" si="12"/>
        <v>266</v>
      </c>
      <c r="AN12" s="253">
        <f t="shared" si="13"/>
        <v>266</v>
      </c>
      <c r="AO12" s="250">
        <f t="shared" si="14"/>
        <v>266</v>
      </c>
      <c r="AP12" s="1"/>
      <c r="AQ12" s="1"/>
    </row>
    <row r="13" spans="1:43" s="30" customFormat="1" ht="17.399999999999999" customHeight="1">
      <c r="A13" s="51">
        <v>6</v>
      </c>
      <c r="B13" s="244" t="str">
        <f>SKP!C17</f>
        <v>Melaksanakan Pengawasan pelaksanaan kebijakan bidang lingkungan hidup</v>
      </c>
      <c r="C13" s="239">
        <f>SKP!F17</f>
        <v>0</v>
      </c>
      <c r="D13" s="240">
        <f>SKP!G17</f>
        <v>34</v>
      </c>
      <c r="E13" s="243" t="s">
        <v>116</v>
      </c>
      <c r="F13" s="241">
        <f>SKP!I17</f>
        <v>100</v>
      </c>
      <c r="G13" s="240">
        <f>SKP!J17</f>
        <v>12</v>
      </c>
      <c r="H13" s="237" t="str">
        <f>SKP!K17</f>
        <v>bln</v>
      </c>
      <c r="I13" s="242">
        <f>SKP!L17</f>
        <v>0</v>
      </c>
      <c r="J13" s="239">
        <f>K13*SKP!F17</f>
        <v>0</v>
      </c>
      <c r="K13" s="15">
        <v>34</v>
      </c>
      <c r="L13" s="238" t="str">
        <f t="shared" si="0"/>
        <v>Industri</v>
      </c>
      <c r="M13" s="100">
        <v>90</v>
      </c>
      <c r="N13" s="15">
        <v>12</v>
      </c>
      <c r="O13" s="237" t="str">
        <f t="shared" si="1"/>
        <v>bln</v>
      </c>
      <c r="P13" s="105">
        <v>0</v>
      </c>
      <c r="Q13" s="245">
        <f t="shared" si="2"/>
        <v>266</v>
      </c>
      <c r="R13" s="246">
        <f t="shared" si="15"/>
        <v>88.666666666666671</v>
      </c>
      <c r="S13" s="66"/>
      <c r="T13" s="30">
        <f t="shared" si="3"/>
        <v>1</v>
      </c>
      <c r="U13" s="102">
        <f t="shared" si="4"/>
        <v>88.666666666666671</v>
      </c>
      <c r="V13" s="251"/>
      <c r="W13" s="257">
        <f t="shared" si="5"/>
        <v>0</v>
      </c>
      <c r="X13" s="258">
        <f t="shared" si="16"/>
        <v>0</v>
      </c>
      <c r="Y13" s="257">
        <f t="shared" si="17"/>
        <v>100</v>
      </c>
      <c r="Z13" s="257">
        <f t="shared" si="6"/>
        <v>90</v>
      </c>
      <c r="AA13" s="102">
        <f t="shared" si="7"/>
        <v>76.000000000000014</v>
      </c>
      <c r="AB13" s="102">
        <f t="shared" si="18"/>
        <v>0</v>
      </c>
      <c r="AC13" s="265">
        <f t="shared" si="8"/>
        <v>76.000000000000014</v>
      </c>
      <c r="AD13" s="265">
        <f t="shared" si="9"/>
        <v>99.999999999999986</v>
      </c>
      <c r="AE13" s="265">
        <f t="shared" si="19"/>
        <v>0</v>
      </c>
      <c r="AF13" s="262">
        <f t="shared" si="20"/>
        <v>0</v>
      </c>
      <c r="AG13" s="252">
        <f t="shared" si="10"/>
        <v>266</v>
      </c>
      <c r="AH13" s="251"/>
      <c r="AI13" s="251"/>
      <c r="AJ13" s="251"/>
      <c r="AK13" s="249">
        <f t="shared" si="11"/>
        <v>0</v>
      </c>
      <c r="AL13" s="249">
        <f t="shared" si="21"/>
        <v>0</v>
      </c>
      <c r="AM13" s="250">
        <f t="shared" si="12"/>
        <v>266</v>
      </c>
      <c r="AN13" s="253">
        <f t="shared" si="13"/>
        <v>266</v>
      </c>
      <c r="AO13" s="250">
        <f t="shared" si="14"/>
        <v>266</v>
      </c>
      <c r="AP13" s="1"/>
      <c r="AQ13" s="1"/>
    </row>
    <row r="14" spans="1:43" s="30" customFormat="1" ht="17.399999999999999" customHeight="1">
      <c r="A14" s="51">
        <v>7</v>
      </c>
      <c r="B14" s="244" t="str">
        <f>SKP!C18</f>
        <v>Melaksanakan Pengkajian dampak lingkungan hidup</v>
      </c>
      <c r="C14" s="239">
        <f>SKP!F18</f>
        <v>0</v>
      </c>
      <c r="D14" s="240">
        <f>SKP!G18</f>
        <v>1</v>
      </c>
      <c r="E14" s="243" t="s">
        <v>94</v>
      </c>
      <c r="F14" s="241">
        <f>SKP!I18</f>
        <v>100</v>
      </c>
      <c r="G14" s="240">
        <f>SKP!J18</f>
        <v>12</v>
      </c>
      <c r="H14" s="237" t="str">
        <f>SKP!K18</f>
        <v>bln</v>
      </c>
      <c r="I14" s="242">
        <f>SKP!L18</f>
        <v>0</v>
      </c>
      <c r="J14" s="239">
        <f>K14*SKP!F18</f>
        <v>0</v>
      </c>
      <c r="K14" s="15">
        <v>1</v>
      </c>
      <c r="L14" s="238" t="str">
        <f t="shared" si="0"/>
        <v>Laporan</v>
      </c>
      <c r="M14" s="100">
        <v>90</v>
      </c>
      <c r="N14" s="15">
        <v>12</v>
      </c>
      <c r="O14" s="237" t="str">
        <f t="shared" si="1"/>
        <v>bln</v>
      </c>
      <c r="P14" s="105">
        <v>0</v>
      </c>
      <c r="Q14" s="245">
        <f t="shared" si="2"/>
        <v>266</v>
      </c>
      <c r="R14" s="246">
        <f t="shared" si="15"/>
        <v>88.666666666666671</v>
      </c>
      <c r="S14" s="66"/>
      <c r="T14" s="30">
        <f t="shared" si="3"/>
        <v>1</v>
      </c>
      <c r="U14" s="102">
        <f t="shared" si="4"/>
        <v>88.666666666666671</v>
      </c>
      <c r="V14" s="251"/>
      <c r="W14" s="257">
        <f t="shared" si="5"/>
        <v>0</v>
      </c>
      <c r="X14" s="258">
        <f t="shared" si="16"/>
        <v>0</v>
      </c>
      <c r="Y14" s="257">
        <f t="shared" si="17"/>
        <v>100</v>
      </c>
      <c r="Z14" s="257">
        <f t="shared" si="6"/>
        <v>90</v>
      </c>
      <c r="AA14" s="102">
        <f t="shared" si="7"/>
        <v>76.000000000000014</v>
      </c>
      <c r="AB14" s="102">
        <f t="shared" si="18"/>
        <v>0</v>
      </c>
      <c r="AC14" s="265">
        <f t="shared" si="8"/>
        <v>76.000000000000014</v>
      </c>
      <c r="AD14" s="265">
        <f t="shared" si="9"/>
        <v>99.999999999999986</v>
      </c>
      <c r="AE14" s="265">
        <f t="shared" si="19"/>
        <v>0</v>
      </c>
      <c r="AF14" s="262">
        <f t="shared" si="20"/>
        <v>0</v>
      </c>
      <c r="AG14" s="252">
        <f t="shared" si="10"/>
        <v>266</v>
      </c>
      <c r="AH14" s="251"/>
      <c r="AI14" s="251"/>
      <c r="AJ14" s="251"/>
      <c r="AK14" s="250">
        <f t="shared" si="11"/>
        <v>0</v>
      </c>
      <c r="AL14" s="249">
        <f t="shared" si="21"/>
        <v>0</v>
      </c>
      <c r="AM14" s="250">
        <f t="shared" si="12"/>
        <v>266</v>
      </c>
      <c r="AN14" s="253">
        <f t="shared" si="13"/>
        <v>266</v>
      </c>
      <c r="AO14" s="250">
        <f t="shared" si="14"/>
        <v>266</v>
      </c>
      <c r="AP14" s="1"/>
      <c r="AQ14" s="1"/>
    </row>
    <row r="15" spans="1:43" s="30" customFormat="1" ht="17.399999999999999" customHeight="1">
      <c r="A15" s="51">
        <v>8</v>
      </c>
      <c r="B15" s="244" t="str">
        <f>SKP!C19</f>
        <v>Melaksanakan peningkatan peranserta masyarakat dalam pengendalian lingkungan hidup</v>
      </c>
      <c r="C15" s="239">
        <f>SKP!F19</f>
        <v>0</v>
      </c>
      <c r="D15" s="240">
        <f>SKP!G19</f>
        <v>1</v>
      </c>
      <c r="E15" s="243" t="s">
        <v>94</v>
      </c>
      <c r="F15" s="241">
        <f>SKP!I19</f>
        <v>100</v>
      </c>
      <c r="G15" s="240">
        <f>SKP!J19</f>
        <v>12</v>
      </c>
      <c r="H15" s="237" t="str">
        <f>SKP!K19</f>
        <v>bln</v>
      </c>
      <c r="I15" s="242">
        <f>SKP!L19</f>
        <v>0</v>
      </c>
      <c r="J15" s="239">
        <f>K15*SKP!F19</f>
        <v>0</v>
      </c>
      <c r="K15" s="15">
        <v>1</v>
      </c>
      <c r="L15" s="238" t="str">
        <f t="shared" ref="L15:L21" si="22">E15</f>
        <v>Laporan</v>
      </c>
      <c r="M15" s="100">
        <v>90</v>
      </c>
      <c r="N15" s="15">
        <v>12</v>
      </c>
      <c r="O15" s="237" t="str">
        <f t="shared" ref="O15:O21" si="23">H15</f>
        <v>bln</v>
      </c>
      <c r="P15" s="105">
        <v>0</v>
      </c>
      <c r="Q15" s="245">
        <f t="shared" ref="Q15:Q21" si="24">AG15</f>
        <v>266</v>
      </c>
      <c r="R15" s="246">
        <f t="shared" si="15"/>
        <v>88.666666666666671</v>
      </c>
      <c r="S15" s="66"/>
      <c r="T15" s="30">
        <f t="shared" ref="T15:T21" si="25">IF((D15&gt;0),1,0)</f>
        <v>1</v>
      </c>
      <c r="U15" s="102">
        <f t="shared" ref="U15:U21" si="26">IFERROR(R15,0)</f>
        <v>88.666666666666671</v>
      </c>
      <c r="V15" s="251"/>
      <c r="W15" s="257">
        <f t="shared" ref="W15:W21" si="27">100-((N15/G15)*100)</f>
        <v>0</v>
      </c>
      <c r="X15" s="258">
        <f t="shared" si="16"/>
        <v>0</v>
      </c>
      <c r="Y15" s="257">
        <f t="shared" ref="Y15:Y21" si="28">(K15/D15)*100</f>
        <v>100</v>
      </c>
      <c r="Z15" s="257">
        <f t="shared" ref="Z15:Z21" si="29">(M15/F15)*100</f>
        <v>90</v>
      </c>
      <c r="AA15" s="102">
        <f t="shared" ref="AA15:AA21" si="30">IF((W15&gt;24),AD15,AC15)</f>
        <v>76.000000000000014</v>
      </c>
      <c r="AB15" s="102">
        <f t="shared" si="18"/>
        <v>0</v>
      </c>
      <c r="AC15" s="265">
        <f t="shared" ref="AC15:AC21" si="31">(((1.76*G15)-N15)/G15)*100</f>
        <v>76.000000000000014</v>
      </c>
      <c r="AD15" s="265">
        <f t="shared" ref="AD15:AD21" si="32">76-(((((1.76*G15)-N15)/G15)*100)-100)</f>
        <v>99.999999999999986</v>
      </c>
      <c r="AE15" s="265">
        <f t="shared" si="19"/>
        <v>0</v>
      </c>
      <c r="AF15" s="262">
        <f t="shared" si="20"/>
        <v>0</v>
      </c>
      <c r="AG15" s="252">
        <f t="shared" ref="AG15:AG21" si="33">IFERROR(SUM(Y15:AB15),SUM(Y15:AA15))</f>
        <v>266</v>
      </c>
      <c r="AH15" s="251"/>
      <c r="AI15" s="251"/>
      <c r="AJ15" s="251"/>
      <c r="AK15" s="250">
        <f t="shared" si="11"/>
        <v>0</v>
      </c>
      <c r="AL15" s="249">
        <f t="shared" si="21"/>
        <v>0</v>
      </c>
      <c r="AM15" s="250">
        <f t="shared" si="12"/>
        <v>266</v>
      </c>
      <c r="AN15" s="253">
        <f t="shared" si="13"/>
        <v>266</v>
      </c>
      <c r="AO15" s="250">
        <f t="shared" si="14"/>
        <v>266</v>
      </c>
      <c r="AP15" s="1"/>
      <c r="AQ15" s="1"/>
    </row>
    <row r="16" spans="1:43" s="30" customFormat="1" ht="17.399999999999999" customHeight="1">
      <c r="A16" s="51">
        <v>9</v>
      </c>
      <c r="B16" s="244" t="str">
        <f>SKP!C20</f>
        <v>Melaksanakan Konservasi sumber daya air dan pengendalian kerusakan sumber daya air</v>
      </c>
      <c r="C16" s="239">
        <f>SKP!F20</f>
        <v>0</v>
      </c>
      <c r="D16" s="240">
        <f>SKP!G20</f>
        <v>1</v>
      </c>
      <c r="E16" s="238" t="str">
        <f>SKP!H20</f>
        <v>Laporan</v>
      </c>
      <c r="F16" s="241">
        <f>SKP!I20</f>
        <v>100</v>
      </c>
      <c r="G16" s="240">
        <f>SKP!J20</f>
        <v>12</v>
      </c>
      <c r="H16" s="237" t="str">
        <f>SKP!K20</f>
        <v>bln</v>
      </c>
      <c r="I16" s="242">
        <f>SKP!L20</f>
        <v>0</v>
      </c>
      <c r="J16" s="239">
        <f>K16*SKP!F20</f>
        <v>0</v>
      </c>
      <c r="K16" s="15">
        <v>1</v>
      </c>
      <c r="L16" s="238" t="str">
        <f t="shared" si="22"/>
        <v>Laporan</v>
      </c>
      <c r="M16" s="100">
        <v>90</v>
      </c>
      <c r="N16" s="15">
        <v>12</v>
      </c>
      <c r="O16" s="237" t="str">
        <f t="shared" si="23"/>
        <v>bln</v>
      </c>
      <c r="P16" s="105">
        <v>0</v>
      </c>
      <c r="Q16" s="245">
        <f t="shared" si="24"/>
        <v>266</v>
      </c>
      <c r="R16" s="246">
        <f t="shared" si="15"/>
        <v>88.666666666666671</v>
      </c>
      <c r="S16" s="66"/>
      <c r="T16" s="30">
        <f t="shared" si="25"/>
        <v>1</v>
      </c>
      <c r="U16" s="102">
        <f t="shared" si="26"/>
        <v>88.666666666666671</v>
      </c>
      <c r="V16" s="251"/>
      <c r="W16" s="257">
        <f t="shared" si="27"/>
        <v>0</v>
      </c>
      <c r="X16" s="258">
        <f t="shared" si="16"/>
        <v>0</v>
      </c>
      <c r="Y16" s="257">
        <f t="shared" si="28"/>
        <v>100</v>
      </c>
      <c r="Z16" s="257">
        <f t="shared" si="29"/>
        <v>90</v>
      </c>
      <c r="AA16" s="102">
        <f t="shared" si="30"/>
        <v>76.000000000000014</v>
      </c>
      <c r="AB16" s="102">
        <f t="shared" si="18"/>
        <v>0</v>
      </c>
      <c r="AC16" s="265">
        <f t="shared" si="31"/>
        <v>76.000000000000014</v>
      </c>
      <c r="AD16" s="265">
        <f t="shared" si="32"/>
        <v>99.999999999999986</v>
      </c>
      <c r="AE16" s="265">
        <f t="shared" si="19"/>
        <v>0</v>
      </c>
      <c r="AF16" s="262">
        <f t="shared" si="20"/>
        <v>0</v>
      </c>
      <c r="AG16" s="252">
        <f t="shared" si="33"/>
        <v>266</v>
      </c>
      <c r="AH16" s="251"/>
      <c r="AI16" s="251"/>
      <c r="AJ16" s="251"/>
      <c r="AK16" s="250">
        <f t="shared" ref="AK16:AK21" si="34">100-((N16/G16)*100)</f>
        <v>0</v>
      </c>
      <c r="AL16" s="249">
        <f t="shared" si="21"/>
        <v>0</v>
      </c>
      <c r="AM16" s="250">
        <f t="shared" ref="AM16:AM21" si="35">IF(AND((AK16&gt;24),(AL16&gt;24)),(IFERROR((((((K16/D16)*100)+((M16/F16)*100))+(76-(((((1.76*G16)-N16)/G16)*100)-100)))+(76-(((((1.76*I16)-P16)/I16)*100)-100))),((((K16/D16)*100)+((M16/F16)*100))+(76-(((((1.76*G16)-N16)/G16)*100)-100))))),(IFERROR((((((K16/D16)*100)+((M16/F16)*100))+((((1.76*G16)-N16)/G16)*100))+((((1.76*I16)-P16)/I16)*100)),((((K16/D16)*100)+((M16/F16)*100))+((((1.76*G16)-N16)/G16)*100)))))</f>
        <v>266</v>
      </c>
      <c r="AN16" s="253">
        <f t="shared" ref="AN16:AN21" si="36">IF((AK16&gt;24),(((((K16/D16)*100)+((M16/F16)*100))+(76-(((((1.76*G16)-N16)/G16)*100)-100)))),(((((K16/D16)*100)+((M16/F16)*100))+((((1.76*G16)-N16)/G16)*100))))</f>
        <v>266</v>
      </c>
      <c r="AO16" s="250">
        <f t="shared" ref="AO16:AO21" si="37">IFERROR(AM16,AN16)</f>
        <v>266</v>
      </c>
      <c r="AP16" s="1"/>
      <c r="AQ16" s="1"/>
    </row>
    <row r="17" spans="1:43" s="30" customFormat="1" ht="17.399999999999999" customHeight="1">
      <c r="A17" s="51">
        <v>10</v>
      </c>
      <c r="B17" s="244" t="str">
        <f>SKP!C21</f>
        <v>Melaksanakan pengendalian kerusakan hutan dan lahan</v>
      </c>
      <c r="C17" s="239">
        <f>SKP!F21</f>
        <v>0</v>
      </c>
      <c r="D17" s="240">
        <f>SKP!G21</f>
        <v>1</v>
      </c>
      <c r="E17" s="238" t="str">
        <f>SKP!H21</f>
        <v>Laporan</v>
      </c>
      <c r="F17" s="241">
        <f>SKP!I21</f>
        <v>100</v>
      </c>
      <c r="G17" s="240">
        <f>SKP!J21</f>
        <v>12</v>
      </c>
      <c r="H17" s="237" t="str">
        <f>SKP!K21</f>
        <v>bln</v>
      </c>
      <c r="I17" s="242">
        <f>SKP!L21</f>
        <v>0</v>
      </c>
      <c r="J17" s="239">
        <f>K17*SKP!F21</f>
        <v>0</v>
      </c>
      <c r="K17" s="15">
        <v>1</v>
      </c>
      <c r="L17" s="238" t="str">
        <f t="shared" si="22"/>
        <v>Laporan</v>
      </c>
      <c r="M17" s="100">
        <v>90</v>
      </c>
      <c r="N17" s="15">
        <v>12</v>
      </c>
      <c r="O17" s="237" t="str">
        <f t="shared" si="23"/>
        <v>bln</v>
      </c>
      <c r="P17" s="105">
        <v>0</v>
      </c>
      <c r="Q17" s="245">
        <f t="shared" si="24"/>
        <v>266</v>
      </c>
      <c r="R17" s="246">
        <f t="shared" si="15"/>
        <v>88.666666666666671</v>
      </c>
      <c r="S17" s="66"/>
      <c r="T17" s="30">
        <f t="shared" si="25"/>
        <v>1</v>
      </c>
      <c r="U17" s="102">
        <f t="shared" si="26"/>
        <v>88.666666666666671</v>
      </c>
      <c r="V17" s="251"/>
      <c r="W17" s="257">
        <f t="shared" si="27"/>
        <v>0</v>
      </c>
      <c r="X17" s="258">
        <f t="shared" si="16"/>
        <v>0</v>
      </c>
      <c r="Y17" s="257">
        <f t="shared" si="28"/>
        <v>100</v>
      </c>
      <c r="Z17" s="257">
        <f t="shared" si="29"/>
        <v>90</v>
      </c>
      <c r="AA17" s="102">
        <f t="shared" si="30"/>
        <v>76.000000000000014</v>
      </c>
      <c r="AB17" s="102">
        <f t="shared" si="18"/>
        <v>0</v>
      </c>
      <c r="AC17" s="265">
        <f t="shared" si="31"/>
        <v>76.000000000000014</v>
      </c>
      <c r="AD17" s="265">
        <f t="shared" si="32"/>
        <v>99.999999999999986</v>
      </c>
      <c r="AE17" s="265">
        <f t="shared" si="19"/>
        <v>0</v>
      </c>
      <c r="AF17" s="262">
        <f t="shared" si="20"/>
        <v>0</v>
      </c>
      <c r="AG17" s="252">
        <f t="shared" si="33"/>
        <v>266</v>
      </c>
      <c r="AH17" s="251"/>
      <c r="AI17" s="251"/>
      <c r="AJ17" s="251"/>
      <c r="AK17" s="250">
        <f t="shared" si="34"/>
        <v>0</v>
      </c>
      <c r="AL17" s="249">
        <f t="shared" si="21"/>
        <v>0</v>
      </c>
      <c r="AM17" s="250">
        <f t="shared" si="35"/>
        <v>266</v>
      </c>
      <c r="AN17" s="253">
        <f t="shared" si="36"/>
        <v>266</v>
      </c>
      <c r="AO17" s="250">
        <f t="shared" si="37"/>
        <v>266</v>
      </c>
      <c r="AP17" s="1"/>
      <c r="AQ17" s="1"/>
    </row>
    <row r="18" spans="1:43" s="30" customFormat="1" ht="17.399999999999999" customHeight="1">
      <c r="A18" s="51">
        <v>11</v>
      </c>
      <c r="B18" s="244" t="str">
        <f>SKP!C22</f>
        <v>Melaksanakan peningkatan edukasi &amp; komunikasi masyarakat di bidang lingkungan</v>
      </c>
      <c r="C18" s="239">
        <f>SKP!F22</f>
        <v>0</v>
      </c>
      <c r="D18" s="240">
        <f>SKP!G22</f>
        <v>40</v>
      </c>
      <c r="E18" s="238" t="str">
        <f>SKP!H22</f>
        <v>Sekolah</v>
      </c>
      <c r="F18" s="241">
        <f>SKP!I22</f>
        <v>100</v>
      </c>
      <c r="G18" s="240">
        <f>SKP!J22</f>
        <v>12</v>
      </c>
      <c r="H18" s="237" t="str">
        <f>SKP!K22</f>
        <v>bln</v>
      </c>
      <c r="I18" s="242">
        <f>SKP!L22</f>
        <v>0</v>
      </c>
      <c r="J18" s="239">
        <f>K18*SKP!F22</f>
        <v>0</v>
      </c>
      <c r="K18" s="15">
        <v>40</v>
      </c>
      <c r="L18" s="238" t="str">
        <f t="shared" si="22"/>
        <v>Sekolah</v>
      </c>
      <c r="M18" s="100">
        <v>90</v>
      </c>
      <c r="N18" s="15">
        <v>12</v>
      </c>
      <c r="O18" s="237" t="str">
        <f t="shared" si="23"/>
        <v>bln</v>
      </c>
      <c r="P18" s="105">
        <v>0</v>
      </c>
      <c r="Q18" s="245">
        <f t="shared" si="24"/>
        <v>266</v>
      </c>
      <c r="R18" s="246">
        <f t="shared" si="15"/>
        <v>88.666666666666671</v>
      </c>
      <c r="S18" s="66"/>
      <c r="T18" s="30">
        <f t="shared" si="25"/>
        <v>1</v>
      </c>
      <c r="U18" s="102">
        <f t="shared" si="26"/>
        <v>88.666666666666671</v>
      </c>
      <c r="V18" s="251"/>
      <c r="W18" s="257">
        <f t="shared" si="27"/>
        <v>0</v>
      </c>
      <c r="X18" s="258">
        <f t="shared" si="16"/>
        <v>0</v>
      </c>
      <c r="Y18" s="257">
        <f t="shared" si="28"/>
        <v>100</v>
      </c>
      <c r="Z18" s="257">
        <f t="shared" si="29"/>
        <v>90</v>
      </c>
      <c r="AA18" s="102">
        <f t="shared" si="30"/>
        <v>76.000000000000014</v>
      </c>
      <c r="AB18" s="102">
        <f t="shared" si="18"/>
        <v>0</v>
      </c>
      <c r="AC18" s="265">
        <f t="shared" si="31"/>
        <v>76.000000000000014</v>
      </c>
      <c r="AD18" s="265">
        <f t="shared" si="32"/>
        <v>99.999999999999986</v>
      </c>
      <c r="AE18" s="265">
        <f t="shared" si="19"/>
        <v>0</v>
      </c>
      <c r="AF18" s="262">
        <f t="shared" si="20"/>
        <v>0</v>
      </c>
      <c r="AG18" s="252">
        <f t="shared" si="33"/>
        <v>266</v>
      </c>
      <c r="AH18" s="251"/>
      <c r="AI18" s="251"/>
      <c r="AJ18" s="251"/>
      <c r="AK18" s="250">
        <f t="shared" si="34"/>
        <v>0</v>
      </c>
      <c r="AL18" s="249">
        <f t="shared" si="21"/>
        <v>0</v>
      </c>
      <c r="AM18" s="250">
        <f t="shared" si="35"/>
        <v>266</v>
      </c>
      <c r="AN18" s="253">
        <f t="shared" si="36"/>
        <v>266</v>
      </c>
      <c r="AO18" s="250">
        <f t="shared" si="37"/>
        <v>266</v>
      </c>
      <c r="AP18" s="1"/>
      <c r="AQ18" s="1"/>
    </row>
    <row r="19" spans="1:43" s="30" customFormat="1" ht="17.399999999999999" customHeight="1">
      <c r="A19" s="51">
        <v>12</v>
      </c>
      <c r="B19" s="244" t="str">
        <f>SKP!C23</f>
        <v>Melaksanakan pengembangan data dan informasi lingkungan</v>
      </c>
      <c r="C19" s="239">
        <f>SKP!F23</f>
        <v>0</v>
      </c>
      <c r="D19" s="240">
        <f>SKP!G23</f>
        <v>50</v>
      </c>
      <c r="E19" s="238" t="str">
        <f>SKP!H23</f>
        <v>expl</v>
      </c>
      <c r="F19" s="241">
        <f>SKP!I23</f>
        <v>100</v>
      </c>
      <c r="G19" s="240">
        <f>SKP!J23</f>
        <v>3</v>
      </c>
      <c r="H19" s="237" t="str">
        <f>SKP!K23</f>
        <v>bln</v>
      </c>
      <c r="I19" s="242">
        <f>SKP!L23</f>
        <v>0</v>
      </c>
      <c r="J19" s="239">
        <f>K19*SKP!F23</f>
        <v>0</v>
      </c>
      <c r="K19" s="15">
        <v>50</v>
      </c>
      <c r="L19" s="238" t="str">
        <f t="shared" si="22"/>
        <v>expl</v>
      </c>
      <c r="M19" s="100">
        <v>90</v>
      </c>
      <c r="N19" s="15">
        <v>3</v>
      </c>
      <c r="O19" s="237" t="str">
        <f t="shared" si="23"/>
        <v>bln</v>
      </c>
      <c r="P19" s="105">
        <v>0</v>
      </c>
      <c r="Q19" s="245">
        <f t="shared" si="24"/>
        <v>266</v>
      </c>
      <c r="R19" s="246">
        <f t="shared" si="15"/>
        <v>88.666666666666671</v>
      </c>
      <c r="S19" s="66"/>
      <c r="T19" s="30">
        <f t="shared" si="25"/>
        <v>1</v>
      </c>
      <c r="U19" s="102">
        <f t="shared" si="26"/>
        <v>88.666666666666671</v>
      </c>
      <c r="V19" s="251"/>
      <c r="W19" s="257">
        <f t="shared" si="27"/>
        <v>0</v>
      </c>
      <c r="X19" s="258">
        <f t="shared" si="16"/>
        <v>0</v>
      </c>
      <c r="Y19" s="257">
        <f t="shared" si="28"/>
        <v>100</v>
      </c>
      <c r="Z19" s="257">
        <f t="shared" si="29"/>
        <v>90</v>
      </c>
      <c r="AA19" s="102">
        <f t="shared" si="30"/>
        <v>76.000000000000014</v>
      </c>
      <c r="AB19" s="102">
        <f t="shared" si="18"/>
        <v>0</v>
      </c>
      <c r="AC19" s="265">
        <f t="shared" si="31"/>
        <v>76.000000000000014</v>
      </c>
      <c r="AD19" s="265">
        <f t="shared" si="32"/>
        <v>99.999999999999986</v>
      </c>
      <c r="AE19" s="265">
        <f t="shared" si="19"/>
        <v>0</v>
      </c>
      <c r="AF19" s="262">
        <f t="shared" si="20"/>
        <v>0</v>
      </c>
      <c r="AG19" s="252">
        <f t="shared" si="33"/>
        <v>266</v>
      </c>
      <c r="AH19" s="251"/>
      <c r="AI19" s="251"/>
      <c r="AJ19" s="251"/>
      <c r="AK19" s="250">
        <f t="shared" si="34"/>
        <v>0</v>
      </c>
      <c r="AL19" s="249">
        <f t="shared" si="21"/>
        <v>0</v>
      </c>
      <c r="AM19" s="250">
        <f t="shared" si="35"/>
        <v>266</v>
      </c>
      <c r="AN19" s="253">
        <f t="shared" si="36"/>
        <v>266</v>
      </c>
      <c r="AO19" s="250">
        <f t="shared" si="37"/>
        <v>266</v>
      </c>
      <c r="AP19" s="1"/>
      <c r="AQ19" s="1"/>
    </row>
    <row r="20" spans="1:43" s="30" customFormat="1" ht="17.399999999999999" customHeight="1">
      <c r="A20" s="51">
        <v>13</v>
      </c>
      <c r="B20" s="244" t="str">
        <f>SKP!C24</f>
        <v>Melaksanakan penguatan jejaring informasi lingkungan pusat dan daerah</v>
      </c>
      <c r="C20" s="239">
        <f>SKP!F24</f>
        <v>0</v>
      </c>
      <c r="D20" s="240">
        <f>SKP!G24</f>
        <v>1</v>
      </c>
      <c r="E20" s="238" t="str">
        <f>SKP!H24</f>
        <v>database</v>
      </c>
      <c r="F20" s="241">
        <f>SKP!I24</f>
        <v>100</v>
      </c>
      <c r="G20" s="240">
        <f>SKP!J24</f>
        <v>12</v>
      </c>
      <c r="H20" s="237" t="str">
        <f>SKP!K24</f>
        <v>bln</v>
      </c>
      <c r="I20" s="242">
        <f>SKP!L24</f>
        <v>0</v>
      </c>
      <c r="J20" s="239">
        <f>K20*SKP!F24</f>
        <v>0</v>
      </c>
      <c r="K20" s="15">
        <v>1</v>
      </c>
      <c r="L20" s="238" t="str">
        <f t="shared" si="22"/>
        <v>database</v>
      </c>
      <c r="M20" s="100">
        <v>90</v>
      </c>
      <c r="N20" s="15">
        <v>12</v>
      </c>
      <c r="O20" s="237" t="str">
        <f t="shared" si="23"/>
        <v>bln</v>
      </c>
      <c r="P20" s="105">
        <v>0</v>
      </c>
      <c r="Q20" s="245">
        <f t="shared" si="24"/>
        <v>266</v>
      </c>
      <c r="R20" s="246">
        <f t="shared" si="15"/>
        <v>88.666666666666671</v>
      </c>
      <c r="S20" s="66"/>
      <c r="T20" s="30">
        <f t="shared" si="25"/>
        <v>1</v>
      </c>
      <c r="U20" s="102">
        <f t="shared" si="26"/>
        <v>88.666666666666671</v>
      </c>
      <c r="V20" s="251"/>
      <c r="W20" s="257">
        <f t="shared" si="27"/>
        <v>0</v>
      </c>
      <c r="X20" s="258">
        <f t="shared" si="16"/>
        <v>0</v>
      </c>
      <c r="Y20" s="257">
        <f t="shared" si="28"/>
        <v>100</v>
      </c>
      <c r="Z20" s="257">
        <f t="shared" si="29"/>
        <v>90</v>
      </c>
      <c r="AA20" s="102">
        <f t="shared" si="30"/>
        <v>76.000000000000014</v>
      </c>
      <c r="AB20" s="102">
        <f t="shared" si="18"/>
        <v>0</v>
      </c>
      <c r="AC20" s="265">
        <f t="shared" si="31"/>
        <v>76.000000000000014</v>
      </c>
      <c r="AD20" s="265">
        <f t="shared" si="32"/>
        <v>99.999999999999986</v>
      </c>
      <c r="AE20" s="265">
        <f t="shared" si="19"/>
        <v>0</v>
      </c>
      <c r="AF20" s="262">
        <f t="shared" si="20"/>
        <v>0</v>
      </c>
      <c r="AG20" s="252">
        <f t="shared" si="33"/>
        <v>266</v>
      </c>
      <c r="AH20" s="251"/>
      <c r="AI20" s="251"/>
      <c r="AJ20" s="251"/>
      <c r="AK20" s="250">
        <f t="shared" si="34"/>
        <v>0</v>
      </c>
      <c r="AL20" s="249">
        <f t="shared" si="21"/>
        <v>0</v>
      </c>
      <c r="AM20" s="250">
        <f t="shared" si="35"/>
        <v>266</v>
      </c>
      <c r="AN20" s="253">
        <f t="shared" si="36"/>
        <v>266</v>
      </c>
      <c r="AO20" s="250">
        <f t="shared" si="37"/>
        <v>266</v>
      </c>
      <c r="AP20" s="1"/>
      <c r="AQ20" s="1"/>
    </row>
    <row r="21" spans="1:43" s="30" customFormat="1" ht="17.399999999999999" customHeight="1">
      <c r="A21" s="51">
        <v>14</v>
      </c>
      <c r="B21" s="244" t="str">
        <f>SKP!C25</f>
        <v>Melaksanakan penataan Ruang Terbuka Hijau</v>
      </c>
      <c r="C21" s="239">
        <f>SKP!F25</f>
        <v>0</v>
      </c>
      <c r="D21" s="240">
        <f>SKP!G25</f>
        <v>25</v>
      </c>
      <c r="E21" s="243" t="s">
        <v>117</v>
      </c>
      <c r="F21" s="241">
        <f>SKP!I25</f>
        <v>100</v>
      </c>
      <c r="G21" s="240">
        <f>SKP!J25</f>
        <v>12</v>
      </c>
      <c r="H21" s="237" t="str">
        <f>SKP!K25</f>
        <v>bln</v>
      </c>
      <c r="I21" s="242">
        <f>SKP!L25</f>
        <v>0</v>
      </c>
      <c r="J21" s="239">
        <f>K21*SKP!F25</f>
        <v>0</v>
      </c>
      <c r="K21" s="15">
        <v>25</v>
      </c>
      <c r="L21" s="238" t="str">
        <f t="shared" si="22"/>
        <v>Ha</v>
      </c>
      <c r="M21" s="100">
        <v>90</v>
      </c>
      <c r="N21" s="15">
        <v>12</v>
      </c>
      <c r="O21" s="237" t="str">
        <f t="shared" si="23"/>
        <v>bln</v>
      </c>
      <c r="P21" s="105">
        <v>0</v>
      </c>
      <c r="Q21" s="245">
        <f t="shared" si="24"/>
        <v>266</v>
      </c>
      <c r="R21" s="246">
        <f t="shared" si="15"/>
        <v>88.666666666666671</v>
      </c>
      <c r="S21" s="66"/>
      <c r="T21" s="30">
        <f t="shared" si="25"/>
        <v>1</v>
      </c>
      <c r="U21" s="102">
        <f t="shared" si="26"/>
        <v>88.666666666666671</v>
      </c>
      <c r="V21" s="251"/>
      <c r="W21" s="257">
        <f t="shared" si="27"/>
        <v>0</v>
      </c>
      <c r="X21" s="258">
        <f t="shared" si="16"/>
        <v>0</v>
      </c>
      <c r="Y21" s="257">
        <f t="shared" si="28"/>
        <v>100</v>
      </c>
      <c r="Z21" s="257">
        <f t="shared" si="29"/>
        <v>90</v>
      </c>
      <c r="AA21" s="102">
        <f t="shared" si="30"/>
        <v>76.000000000000014</v>
      </c>
      <c r="AB21" s="102">
        <f t="shared" si="18"/>
        <v>0</v>
      </c>
      <c r="AC21" s="265">
        <f t="shared" si="31"/>
        <v>76.000000000000014</v>
      </c>
      <c r="AD21" s="265">
        <f t="shared" si="32"/>
        <v>99.999999999999986</v>
      </c>
      <c r="AE21" s="265">
        <f t="shared" si="19"/>
        <v>0</v>
      </c>
      <c r="AF21" s="262">
        <f t="shared" si="20"/>
        <v>0</v>
      </c>
      <c r="AG21" s="252">
        <f t="shared" si="33"/>
        <v>266</v>
      </c>
      <c r="AH21" s="251"/>
      <c r="AI21" s="251"/>
      <c r="AJ21" s="251"/>
      <c r="AK21" s="250">
        <f t="shared" si="34"/>
        <v>0</v>
      </c>
      <c r="AL21" s="249">
        <f t="shared" si="21"/>
        <v>0</v>
      </c>
      <c r="AM21" s="250">
        <f t="shared" si="35"/>
        <v>266</v>
      </c>
      <c r="AN21" s="253">
        <f t="shared" si="36"/>
        <v>266</v>
      </c>
      <c r="AO21" s="250">
        <f t="shared" si="37"/>
        <v>266</v>
      </c>
      <c r="AP21" s="1"/>
      <c r="AQ21" s="1"/>
    </row>
    <row r="22" spans="1:43" ht="17.399999999999999" customHeight="1">
      <c r="A22" s="74"/>
      <c r="B22" s="26" t="s">
        <v>35</v>
      </c>
      <c r="C22" s="26"/>
      <c r="D22" s="121"/>
      <c r="E22" s="148"/>
      <c r="F22" s="148"/>
      <c r="G22" s="148"/>
      <c r="H22" s="148"/>
      <c r="I22" s="122"/>
      <c r="J22" s="2"/>
      <c r="K22" s="149"/>
      <c r="L22" s="150"/>
      <c r="M22" s="150"/>
      <c r="N22" s="150"/>
      <c r="O22" s="150"/>
      <c r="P22" s="151"/>
      <c r="Q22" s="74"/>
      <c r="R22" s="58"/>
      <c r="S22" s="6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399999999999999" customHeight="1">
      <c r="A23" s="74">
        <v>1</v>
      </c>
      <c r="B23" s="26" t="s">
        <v>37</v>
      </c>
      <c r="C23" s="26"/>
      <c r="D23" s="143"/>
      <c r="E23" s="143"/>
      <c r="F23" s="143"/>
      <c r="G23" s="143"/>
      <c r="H23" s="143"/>
      <c r="I23" s="143"/>
      <c r="J23" s="2"/>
      <c r="K23" s="144"/>
      <c r="L23" s="144"/>
      <c r="M23" s="144"/>
      <c r="N23" s="144"/>
      <c r="O23" s="144"/>
      <c r="P23" s="144"/>
      <c r="Q23" s="74"/>
      <c r="R23" s="116"/>
      <c r="S23" s="66"/>
      <c r="T23" s="1"/>
      <c r="U23" s="1"/>
      <c r="V23" s="1"/>
      <c r="W23" s="1"/>
      <c r="X23" s="1"/>
      <c r="Y23" s="1"/>
      <c r="Z23" s="1" t="s">
        <v>128</v>
      </c>
      <c r="AA23" s="1"/>
      <c r="AB23" s="1"/>
      <c r="AC23" s="1"/>
      <c r="AD23" s="1"/>
      <c r="AE23" s="1"/>
      <c r="AF23" s="1"/>
      <c r="AG23" s="1"/>
      <c r="AH23" s="1"/>
      <c r="AI23" s="1"/>
      <c r="AJ23" s="1" t="s">
        <v>36</v>
      </c>
      <c r="AK23" s="1"/>
      <c r="AL23" s="1"/>
      <c r="AM23" s="1"/>
      <c r="AN23" s="1"/>
      <c r="AO23" s="1"/>
      <c r="AP23" s="1"/>
      <c r="AQ23" s="1"/>
    </row>
    <row r="24" spans="1:43" ht="17.399999999999999" customHeight="1">
      <c r="A24" s="74"/>
      <c r="B24" s="26" t="s">
        <v>37</v>
      </c>
      <c r="C24" s="26"/>
      <c r="D24" s="143"/>
      <c r="E24" s="143"/>
      <c r="F24" s="143"/>
      <c r="G24" s="143"/>
      <c r="H24" s="143"/>
      <c r="I24" s="143"/>
      <c r="J24" s="2"/>
      <c r="K24" s="144"/>
      <c r="L24" s="144"/>
      <c r="M24" s="144"/>
      <c r="N24" s="144"/>
      <c r="O24" s="144"/>
      <c r="P24" s="144"/>
      <c r="Q24" s="74"/>
      <c r="R24" s="145"/>
      <c r="S24" s="66"/>
      <c r="T24" s="1"/>
      <c r="U24" s="1"/>
      <c r="V24" s="1"/>
      <c r="W24" s="1"/>
      <c r="X24" s="1"/>
      <c r="Y24" s="1"/>
      <c r="Z24" s="1" t="s">
        <v>129</v>
      </c>
      <c r="AA24" s="1"/>
      <c r="AB24" s="1"/>
      <c r="AC24" s="1"/>
      <c r="AD24" s="1"/>
      <c r="AE24" s="1"/>
      <c r="AF24" s="1"/>
      <c r="AG24" s="1"/>
      <c r="AH24" s="1"/>
      <c r="AI24" s="1"/>
      <c r="AJ24" s="1" t="s">
        <v>38</v>
      </c>
      <c r="AK24" s="1"/>
      <c r="AL24" s="1"/>
      <c r="AM24" s="1"/>
      <c r="AN24" s="1"/>
      <c r="AO24" s="1"/>
      <c r="AP24" s="1"/>
      <c r="AQ24" s="1"/>
    </row>
    <row r="25" spans="1:43" ht="17.399999999999999" customHeight="1">
      <c r="A25" s="74">
        <v>2</v>
      </c>
      <c r="B25" s="26" t="s">
        <v>39</v>
      </c>
      <c r="C25" s="26"/>
      <c r="D25" s="143"/>
      <c r="E25" s="143"/>
      <c r="F25" s="143"/>
      <c r="G25" s="143"/>
      <c r="H25" s="143"/>
      <c r="I25" s="143"/>
      <c r="J25" s="2"/>
      <c r="K25" s="144"/>
      <c r="L25" s="144"/>
      <c r="M25" s="144"/>
      <c r="N25" s="144"/>
      <c r="O25" s="144"/>
      <c r="P25" s="144"/>
      <c r="Q25" s="74"/>
      <c r="R25" s="116"/>
      <c r="S25" s="6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399999999999999" customHeight="1">
      <c r="A26" s="74"/>
      <c r="B26" s="26" t="s">
        <v>39</v>
      </c>
      <c r="C26" s="26"/>
      <c r="D26" s="143"/>
      <c r="E26" s="143"/>
      <c r="F26" s="143"/>
      <c r="G26" s="143"/>
      <c r="H26" s="143"/>
      <c r="I26" s="143"/>
      <c r="J26" s="2"/>
      <c r="K26" s="144"/>
      <c r="L26" s="144"/>
      <c r="M26" s="144"/>
      <c r="N26" s="144"/>
      <c r="O26" s="144"/>
      <c r="P26" s="144"/>
      <c r="Q26" s="74"/>
      <c r="R26" s="117"/>
      <c r="S26" s="66"/>
      <c r="T26" s="1"/>
      <c r="U26" s="1"/>
      <c r="V26" s="1"/>
      <c r="W26" s="1"/>
      <c r="X26" s="1"/>
      <c r="Y26" s="1"/>
      <c r="Z26" s="263"/>
      <c r="AA26" s="263"/>
      <c r="AB26" s="1"/>
      <c r="AC26" s="1"/>
      <c r="AD26" s="1"/>
      <c r="AE26" s="263"/>
      <c r="AF26" s="2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399999999999999" customHeight="1">
      <c r="A27" s="67"/>
      <c r="B27" s="49"/>
      <c r="C27" s="49"/>
      <c r="D27" s="25"/>
      <c r="E27" s="25"/>
      <c r="F27" s="25"/>
      <c r="G27" s="25"/>
      <c r="H27" s="25"/>
      <c r="I27" s="25"/>
      <c r="J27" s="16"/>
      <c r="K27" s="28"/>
      <c r="L27" s="28"/>
      <c r="M27" s="28"/>
      <c r="N27" s="28"/>
      <c r="O27" s="28"/>
      <c r="P27" s="28"/>
      <c r="Q27" s="14"/>
      <c r="R27" s="58"/>
      <c r="S27" s="66"/>
      <c r="T27" s="1"/>
      <c r="U27" s="1"/>
      <c r="V27" s="1"/>
      <c r="W27" s="1"/>
      <c r="X27" s="1"/>
      <c r="Y27" s="1"/>
      <c r="Z27" s="263"/>
      <c r="AA27" s="263"/>
      <c r="AB27" s="1"/>
      <c r="AC27" s="1"/>
      <c r="AD27" s="1"/>
      <c r="AE27" s="263"/>
      <c r="AF27" s="26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399999999999999" customHeight="1">
      <c r="A28" s="139" t="s">
        <v>40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  <c r="R28" s="247">
        <f>((SUM(U8:U21)/T28)+R23)+R25</f>
        <v>85.158730158730151</v>
      </c>
      <c r="S28" s="66"/>
      <c r="T28" s="1">
        <f>SUM(T8:T23)</f>
        <v>14</v>
      </c>
      <c r="U28" s="1"/>
      <c r="V28" s="1"/>
      <c r="W28" s="1"/>
      <c r="X28" s="1"/>
      <c r="Y28" s="1"/>
      <c r="Z28" s="264"/>
      <c r="AA28" s="264"/>
      <c r="AB28" s="1"/>
      <c r="AC28" s="1"/>
      <c r="AD28" s="1"/>
      <c r="AE28" s="263"/>
      <c r="AF28" s="26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7.399999999999999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  <c r="R29" s="248" t="str">
        <f>IF((R28&lt;=50),"(Buruk)",IF((R28&lt;=60),"(Sedang)",IF((R28&lt;=75),"(Cukup)",IF((R28&lt;=90.99),"(Baik)","(Sangat Baik)"))))</f>
        <v>(Baik)</v>
      </c>
      <c r="S29" s="6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7.399999999999999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7.39999999999999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2" t="s">
        <v>120</v>
      </c>
      <c r="N31" s="113"/>
      <c r="O31" s="113"/>
      <c r="P31" s="113"/>
      <c r="Q31" s="113"/>
      <c r="R31" s="1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7.39999999999999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13" t="s">
        <v>20</v>
      </c>
      <c r="N32" s="113"/>
      <c r="O32" s="113"/>
      <c r="P32" s="113"/>
      <c r="Q32" s="113"/>
      <c r="R32" s="1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7.39999999999999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39999999999999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39999999999999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12" t="str">
        <f>SKP!B33</f>
        <v>Drs. ZULFAN HAMID</v>
      </c>
      <c r="N35" s="112"/>
      <c r="O35" s="112"/>
      <c r="P35" s="112"/>
      <c r="Q35" s="112"/>
      <c r="R35" s="11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7.39999999999999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3" t="str">
        <f>SKP!B34</f>
        <v>NIP. 19590607 198603 1 003</v>
      </c>
      <c r="N36" s="113"/>
      <c r="O36" s="113"/>
      <c r="P36" s="113"/>
      <c r="Q36" s="113"/>
      <c r="R36" s="1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</sheetData>
  <mergeCells count="45">
    <mergeCell ref="Z27:AA27"/>
    <mergeCell ref="AE26:AF26"/>
    <mergeCell ref="AE27:AF27"/>
    <mergeCell ref="AE28:AF28"/>
    <mergeCell ref="Z28:AA28"/>
    <mergeCell ref="W5:Z5"/>
    <mergeCell ref="AC5:AD5"/>
    <mergeCell ref="AE5:AF5"/>
    <mergeCell ref="Z26:AA26"/>
    <mergeCell ref="A1:R1"/>
    <mergeCell ref="A2:R2"/>
    <mergeCell ref="A3:Q3"/>
    <mergeCell ref="A5:A6"/>
    <mergeCell ref="B5:B6"/>
    <mergeCell ref="C5:C6"/>
    <mergeCell ref="D5:I5"/>
    <mergeCell ref="J5:J6"/>
    <mergeCell ref="K5:P5"/>
    <mergeCell ref="Q5:Q6"/>
    <mergeCell ref="R5:R6"/>
    <mergeCell ref="D6:E6"/>
    <mergeCell ref="G6:H6"/>
    <mergeCell ref="K6:L6"/>
    <mergeCell ref="N6:O6"/>
    <mergeCell ref="D7:E7"/>
    <mergeCell ref="G7:H7"/>
    <mergeCell ref="K7:L7"/>
    <mergeCell ref="N7:O7"/>
    <mergeCell ref="D22:I22"/>
    <mergeCell ref="K22:P22"/>
    <mergeCell ref="D23:I23"/>
    <mergeCell ref="K23:P23"/>
    <mergeCell ref="R23:R24"/>
    <mergeCell ref="D24:I24"/>
    <mergeCell ref="K24:P24"/>
    <mergeCell ref="D25:I25"/>
    <mergeCell ref="K25:P25"/>
    <mergeCell ref="R25:R26"/>
    <mergeCell ref="D26:I26"/>
    <mergeCell ref="K26:P26"/>
    <mergeCell ref="A28:Q29"/>
    <mergeCell ref="M31:R31"/>
    <mergeCell ref="M32:R32"/>
    <mergeCell ref="M35:R35"/>
    <mergeCell ref="M36:R36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258" scale="91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view="pageBreakPreview" zoomScale="60" zoomScaleNormal="100" workbookViewId="0">
      <selection activeCell="C1" sqref="C1"/>
    </sheetView>
  </sheetViews>
  <sheetFormatPr defaultColWidth="8" defaultRowHeight="20.399999999999999" customHeight="1"/>
  <cols>
    <col min="1" max="1" width="0.88671875" customWidth="1"/>
    <col min="2" max="2" width="4.6640625" customWidth="1"/>
    <col min="3" max="3" width="17.88671875" customWidth="1"/>
    <col min="4" max="4" width="14.88671875" customWidth="1"/>
    <col min="5" max="5" width="7.44140625" customWidth="1"/>
    <col min="6" max="6" width="7.88671875" customWidth="1"/>
    <col min="7" max="7" width="2.6640625" customWidth="1"/>
    <col min="8" max="8" width="5.33203125" customWidth="1"/>
    <col min="9" max="9" width="9.109375" customWidth="1"/>
    <col min="10" max="10" width="4.77734375" customWidth="1"/>
    <col min="11" max="11" width="4.6640625" customWidth="1"/>
    <col min="15" max="15" width="12.33203125" customWidth="1"/>
    <col min="20" max="20" width="9.109375" customWidth="1"/>
    <col min="21" max="21" width="0.88671875" customWidth="1"/>
  </cols>
  <sheetData>
    <row r="1" spans="1:21" ht="20.399999999999999" customHeight="1">
      <c r="A1" s="1"/>
      <c r="B1" s="3"/>
      <c r="C1" s="3"/>
      <c r="D1" s="3"/>
      <c r="E1" s="3"/>
      <c r="F1" s="3" t="s">
        <v>41</v>
      </c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20.399999999999999" customHeight="1">
      <c r="A2" s="65"/>
      <c r="B2" s="227" t="s">
        <v>42</v>
      </c>
      <c r="C2" s="230" t="s">
        <v>43</v>
      </c>
      <c r="D2" s="231"/>
      <c r="E2" s="231"/>
      <c r="F2" s="231"/>
      <c r="G2" s="231"/>
      <c r="H2" s="232"/>
      <c r="I2" s="46" t="s">
        <v>44</v>
      </c>
      <c r="J2" s="36"/>
      <c r="K2" s="210" t="s">
        <v>45</v>
      </c>
      <c r="L2" s="211"/>
      <c r="M2" s="211"/>
      <c r="N2" s="211"/>
      <c r="O2" s="211"/>
      <c r="P2" s="211"/>
      <c r="Q2" s="211"/>
      <c r="R2" s="211"/>
      <c r="S2" s="211"/>
      <c r="T2" s="212"/>
      <c r="U2" s="37"/>
    </row>
    <row r="3" spans="1:21" ht="20.399999999999999" customHeight="1">
      <c r="A3" s="1"/>
      <c r="B3" s="228"/>
      <c r="C3" s="216" t="s">
        <v>46</v>
      </c>
      <c r="D3" s="233"/>
      <c r="E3" s="71"/>
      <c r="F3" s="71">
        <f>PENGUKURAN!R28</f>
        <v>85.158730158730151</v>
      </c>
      <c r="G3" s="44" t="s">
        <v>47</v>
      </c>
      <c r="H3" s="48">
        <v>0.6</v>
      </c>
      <c r="I3" s="39">
        <f>F3*H3</f>
        <v>51.095238095238088</v>
      </c>
      <c r="J3" s="36"/>
      <c r="K3" s="213"/>
      <c r="L3" s="214"/>
      <c r="M3" s="214"/>
      <c r="N3" s="214"/>
      <c r="O3" s="214"/>
      <c r="P3" s="214"/>
      <c r="Q3" s="214"/>
      <c r="R3" s="214"/>
      <c r="S3" s="214"/>
      <c r="T3" s="215"/>
      <c r="U3" s="37"/>
    </row>
    <row r="4" spans="1:21" ht="20.399999999999999" customHeight="1">
      <c r="A4" s="1"/>
      <c r="B4" s="228"/>
      <c r="C4" s="234" t="s">
        <v>48</v>
      </c>
      <c r="D4" s="216" t="s">
        <v>49</v>
      </c>
      <c r="E4" s="217"/>
      <c r="F4" s="54"/>
      <c r="G4" s="218" t="str">
        <f>IF((F4&lt;=50),"(Buruk)",IF((F4&lt;=60),"(Sedang)",IF((F4&lt;=75),"(Cukup)",IF((F4&lt;=90.99),"(Baik)","(Sangat Baik)"))))</f>
        <v>(Buruk)</v>
      </c>
      <c r="H4" s="219"/>
      <c r="I4" s="60"/>
      <c r="J4" s="36"/>
      <c r="K4" s="69"/>
      <c r="L4" s="1"/>
      <c r="M4" s="1"/>
      <c r="N4" s="1"/>
      <c r="O4" s="1"/>
      <c r="P4" s="1"/>
      <c r="Q4" s="1"/>
      <c r="R4" s="1"/>
      <c r="S4" s="1"/>
      <c r="T4" s="65"/>
      <c r="U4" s="37"/>
    </row>
    <row r="5" spans="1:21" ht="20.399999999999999" customHeight="1">
      <c r="A5" s="1"/>
      <c r="B5" s="228"/>
      <c r="C5" s="235"/>
      <c r="D5" s="216" t="s">
        <v>50</v>
      </c>
      <c r="E5" s="217"/>
      <c r="F5" s="54"/>
      <c r="G5" s="218" t="str">
        <f>IF((F5&lt;=50),"(Buruk)",IF((F5&lt;=60),"(Sedang)",IF((F5&lt;=75),"(Cukup)",IF((F5&lt;=90.99),"(Baik)","(Sangat Baik)"))))</f>
        <v>(Buruk)</v>
      </c>
      <c r="H5" s="219"/>
      <c r="I5" s="60"/>
      <c r="J5" s="36"/>
      <c r="K5" s="69"/>
      <c r="L5" s="1"/>
      <c r="M5" s="1"/>
      <c r="N5" s="1"/>
      <c r="O5" s="1"/>
      <c r="P5" s="1"/>
      <c r="Q5" s="1"/>
      <c r="R5" s="1"/>
      <c r="S5" s="1"/>
      <c r="T5" s="65"/>
      <c r="U5" s="37"/>
    </row>
    <row r="6" spans="1:21" ht="20.399999999999999" customHeight="1">
      <c r="A6" s="1"/>
      <c r="B6" s="228"/>
      <c r="C6" s="235"/>
      <c r="D6" s="216" t="s">
        <v>51</v>
      </c>
      <c r="E6" s="217"/>
      <c r="F6" s="54"/>
      <c r="G6" s="218" t="str">
        <f>IF((F6&lt;=50),"(Buruk)",IF((F6&lt;=60),"(Sedang)",IF((F6&lt;=75),"(Cukup)",IF((F6&lt;=90.99),"(Baik)","(Sangat Baik)"))))</f>
        <v>(Buruk)</v>
      </c>
      <c r="H6" s="219"/>
      <c r="I6" s="60"/>
      <c r="J6" s="36"/>
      <c r="K6" s="69"/>
      <c r="L6" s="1"/>
      <c r="M6" s="1"/>
      <c r="N6" s="1"/>
      <c r="O6" s="1"/>
      <c r="P6" s="1"/>
      <c r="Q6" s="1"/>
      <c r="R6" s="1"/>
      <c r="S6" s="1"/>
      <c r="T6" s="65"/>
      <c r="U6" s="37"/>
    </row>
    <row r="7" spans="1:21" ht="20.399999999999999" customHeight="1">
      <c r="A7" s="1"/>
      <c r="B7" s="228"/>
      <c r="C7" s="235"/>
      <c r="D7" s="216" t="s">
        <v>52</v>
      </c>
      <c r="E7" s="217"/>
      <c r="F7" s="54"/>
      <c r="G7" s="218" t="str">
        <f>IF((F7&lt;=50),"(Buruk)",IF((F7&lt;=60),"(Sedang)",IF((F7&lt;=75),"(Cukup)",IF((F7&lt;=90.99),"(Baik)","(Sangat Baik)"))))</f>
        <v>(Buruk)</v>
      </c>
      <c r="H7" s="219"/>
      <c r="I7" s="60"/>
      <c r="J7" s="36"/>
      <c r="K7" s="69"/>
      <c r="L7" s="1"/>
      <c r="M7" s="1"/>
      <c r="N7" s="1"/>
      <c r="O7" s="1"/>
      <c r="P7" s="1"/>
      <c r="Q7" s="1"/>
      <c r="R7" s="1"/>
      <c r="S7" s="1"/>
      <c r="T7" s="65"/>
      <c r="U7" s="37"/>
    </row>
    <row r="8" spans="1:21" ht="20.399999999999999" customHeight="1">
      <c r="A8" s="1"/>
      <c r="B8" s="228"/>
      <c r="C8" s="235"/>
      <c r="D8" s="216" t="s">
        <v>53</v>
      </c>
      <c r="E8" s="217"/>
      <c r="F8" s="54"/>
      <c r="G8" s="218" t="str">
        <f>IF((F8&lt;=50),"(Buruk)",IF((F8&lt;=60),"(Sedang)",IF((F8&lt;=75),"(Cukup)",IF((F8&lt;=90.99),"(Baik)","(Sangat Baik)"))))</f>
        <v>(Buruk)</v>
      </c>
      <c r="H8" s="219"/>
      <c r="I8" s="60"/>
      <c r="J8" s="36"/>
      <c r="K8" s="69"/>
      <c r="L8" s="1"/>
      <c r="M8" s="1"/>
      <c r="N8" s="1"/>
      <c r="O8" s="1"/>
      <c r="P8" s="1"/>
      <c r="Q8" s="1"/>
      <c r="R8" s="1"/>
      <c r="S8" s="1"/>
      <c r="T8" s="65"/>
      <c r="U8" s="37"/>
    </row>
    <row r="9" spans="1:21" ht="20.399999999999999" customHeight="1">
      <c r="A9" s="1"/>
      <c r="B9" s="228"/>
      <c r="C9" s="235"/>
      <c r="D9" s="216" t="s">
        <v>54</v>
      </c>
      <c r="E9" s="217"/>
      <c r="F9" s="54"/>
      <c r="G9" s="218" t="str">
        <f>IF((F9="-"),"",IF((F9&lt;=50),"(Buruk)",IF((F9&lt;=60),"(Sedang)",IF((F9&lt;=75),"(Cukup)",IF((F9&lt;=90.99),"(Baik)","(Sangat Baik)")))))</f>
        <v>(Buruk)</v>
      </c>
      <c r="H9" s="219"/>
      <c r="I9" s="60"/>
      <c r="J9" s="36"/>
      <c r="K9" s="69"/>
      <c r="L9" s="1"/>
      <c r="M9" s="1"/>
      <c r="N9" s="1"/>
      <c r="O9" s="1"/>
      <c r="P9" s="1"/>
      <c r="Q9" s="1"/>
      <c r="R9" s="1"/>
      <c r="S9" s="1"/>
      <c r="T9" s="65"/>
      <c r="U9" s="37"/>
    </row>
    <row r="10" spans="1:21" ht="20.399999999999999" customHeight="1">
      <c r="A10" s="1"/>
      <c r="B10" s="228"/>
      <c r="C10" s="235"/>
      <c r="D10" s="216" t="s">
        <v>55</v>
      </c>
      <c r="E10" s="217"/>
      <c r="F10" s="46">
        <f>SUM(F4:F9)</f>
        <v>0</v>
      </c>
      <c r="G10" s="222"/>
      <c r="H10" s="223"/>
      <c r="I10" s="60"/>
      <c r="J10" s="36"/>
      <c r="K10" s="224" t="s">
        <v>56</v>
      </c>
      <c r="L10" s="225"/>
      <c r="M10" s="225"/>
      <c r="N10" s="225"/>
      <c r="O10" s="225"/>
      <c r="P10" s="225"/>
      <c r="Q10" s="225"/>
      <c r="R10" s="225"/>
      <c r="S10" s="225"/>
      <c r="T10" s="226"/>
      <c r="U10" s="37"/>
    </row>
    <row r="11" spans="1:21" ht="20.399999999999999" customHeight="1">
      <c r="A11" s="1"/>
      <c r="B11" s="228"/>
      <c r="C11" s="235"/>
      <c r="D11" s="216" t="s">
        <v>57</v>
      </c>
      <c r="E11" s="217"/>
      <c r="F11" s="39">
        <f>IF((F9="-"),IF((F9="-"),(F10/5),(F10/6)),(F10/6))</f>
        <v>0</v>
      </c>
      <c r="G11" s="218" t="str">
        <f>IF((F11&lt;=50),"(Buruk)",IF((F11&lt;=60),"(Sedang)",IF((F11&lt;=75),"(Cukup)",IF((F11&lt;=90.99),"(Baik)","(Sangat Baik)"))))</f>
        <v>(Buruk)</v>
      </c>
      <c r="H11" s="219"/>
      <c r="I11" s="60"/>
      <c r="J11" s="36"/>
      <c r="K11" s="210" t="s">
        <v>58</v>
      </c>
      <c r="L11" s="211"/>
      <c r="M11" s="211"/>
      <c r="N11" s="211"/>
      <c r="O11" s="211"/>
      <c r="P11" s="211"/>
      <c r="Q11" s="211"/>
      <c r="R11" s="211"/>
      <c r="S11" s="211"/>
      <c r="T11" s="212"/>
      <c r="U11" s="37"/>
    </row>
    <row r="12" spans="1:21" ht="20.399999999999999" customHeight="1">
      <c r="A12" s="1"/>
      <c r="B12" s="229"/>
      <c r="C12" s="236"/>
      <c r="D12" s="220" t="s">
        <v>59</v>
      </c>
      <c r="E12" s="221"/>
      <c r="F12" s="50">
        <f>F11</f>
        <v>0</v>
      </c>
      <c r="G12" s="44" t="s">
        <v>47</v>
      </c>
      <c r="H12" s="48">
        <v>0.4</v>
      </c>
      <c r="I12" s="39">
        <f>F12*H12</f>
        <v>0</v>
      </c>
      <c r="J12" s="36"/>
      <c r="K12" s="213" t="s">
        <v>60</v>
      </c>
      <c r="L12" s="214"/>
      <c r="M12" s="214"/>
      <c r="N12" s="214"/>
      <c r="O12" s="214"/>
      <c r="P12" s="214"/>
      <c r="Q12" s="214"/>
      <c r="R12" s="214"/>
      <c r="S12" s="214"/>
      <c r="T12" s="215"/>
      <c r="U12" s="37"/>
    </row>
    <row r="13" spans="1:21" ht="20.399999999999999" customHeight="1">
      <c r="A13" s="65"/>
      <c r="B13" s="204"/>
      <c r="C13" s="205"/>
      <c r="D13" s="205"/>
      <c r="E13" s="205"/>
      <c r="F13" s="205"/>
      <c r="G13" s="205"/>
      <c r="H13" s="206"/>
      <c r="I13" s="39">
        <f>I12+I3</f>
        <v>51.095238095238088</v>
      </c>
      <c r="J13" s="36"/>
      <c r="K13" s="69"/>
      <c r="L13" s="1"/>
      <c r="M13" s="1"/>
      <c r="N13" s="1"/>
      <c r="O13" s="1"/>
      <c r="P13" s="1"/>
      <c r="Q13" s="1"/>
      <c r="R13" s="1"/>
      <c r="S13" s="1"/>
      <c r="T13" s="65"/>
      <c r="U13" s="37"/>
    </row>
    <row r="14" spans="1:21" ht="20.399999999999999" customHeight="1">
      <c r="A14" s="65"/>
      <c r="B14" s="207" t="s">
        <v>61</v>
      </c>
      <c r="C14" s="208"/>
      <c r="D14" s="208"/>
      <c r="E14" s="208"/>
      <c r="F14" s="208"/>
      <c r="G14" s="208"/>
      <c r="H14" s="209"/>
      <c r="I14" s="62" t="str">
        <f>IF((I13&lt;=50),"(Buruk)",IF((I13&lt;=60),"(Sedang)",IF((I13&lt;=75),"(Cukup)",IF((I13&lt;=90.99),"(Baik)","(Sangat Baik)"))))</f>
        <v>(Sedang)</v>
      </c>
      <c r="J14" s="34"/>
      <c r="K14" s="69"/>
      <c r="L14" s="1"/>
      <c r="M14" s="1"/>
      <c r="N14" s="1"/>
      <c r="O14" s="1"/>
      <c r="P14" s="1"/>
      <c r="Q14" s="1"/>
      <c r="R14" s="1"/>
      <c r="S14" s="1"/>
      <c r="T14" s="65"/>
      <c r="U14" s="37"/>
    </row>
    <row r="15" spans="1:21" ht="20.399999999999999" customHeight="1">
      <c r="A15" s="65"/>
      <c r="B15" s="210" t="s">
        <v>62</v>
      </c>
      <c r="C15" s="211"/>
      <c r="D15" s="211"/>
      <c r="E15" s="211"/>
      <c r="F15" s="211"/>
      <c r="G15" s="211"/>
      <c r="H15" s="211"/>
      <c r="I15" s="212"/>
      <c r="J15" s="36"/>
      <c r="K15" s="69"/>
      <c r="L15" s="1"/>
      <c r="M15" s="1"/>
      <c r="N15" s="1"/>
      <c r="O15" s="1"/>
      <c r="P15" s="1"/>
      <c r="Q15" s="1"/>
      <c r="R15" s="1"/>
      <c r="S15" s="1"/>
      <c r="T15" s="65"/>
      <c r="U15" s="37"/>
    </row>
    <row r="16" spans="1:21" ht="20.399999999999999" customHeight="1">
      <c r="A16" s="65"/>
      <c r="B16" s="213" t="s">
        <v>63</v>
      </c>
      <c r="C16" s="214"/>
      <c r="D16" s="214"/>
      <c r="E16" s="214"/>
      <c r="F16" s="214"/>
      <c r="G16" s="214"/>
      <c r="H16" s="214"/>
      <c r="I16" s="215"/>
      <c r="J16" s="36"/>
      <c r="K16" s="69"/>
      <c r="L16" s="1"/>
      <c r="M16" s="1"/>
      <c r="N16" s="1"/>
      <c r="O16" s="1"/>
      <c r="P16" s="1"/>
      <c r="Q16" s="1"/>
      <c r="R16" s="1"/>
      <c r="S16" s="1"/>
      <c r="T16" s="65"/>
      <c r="U16" s="37"/>
    </row>
    <row r="17" spans="1:21" ht="20.399999999999999" customHeight="1">
      <c r="A17" s="65"/>
      <c r="B17" s="201"/>
      <c r="C17" s="202"/>
      <c r="D17" s="202"/>
      <c r="E17" s="202"/>
      <c r="F17" s="202"/>
      <c r="G17" s="202"/>
      <c r="H17" s="202"/>
      <c r="I17" s="203"/>
      <c r="J17" s="36"/>
      <c r="K17" s="37"/>
      <c r="L17" s="1"/>
      <c r="M17" s="1"/>
      <c r="N17" s="1"/>
      <c r="O17" s="1"/>
      <c r="P17" s="1"/>
      <c r="Q17" s="1"/>
      <c r="R17" s="1"/>
      <c r="S17" s="1"/>
      <c r="T17" s="65"/>
      <c r="U17" s="37"/>
    </row>
    <row r="18" spans="1:21" ht="20.399999999999999" customHeight="1">
      <c r="A18" s="65"/>
      <c r="B18" s="201"/>
      <c r="C18" s="202"/>
      <c r="D18" s="202"/>
      <c r="E18" s="202"/>
      <c r="F18" s="202"/>
      <c r="G18" s="202"/>
      <c r="H18" s="202"/>
      <c r="I18" s="203"/>
      <c r="J18" s="36"/>
      <c r="K18" s="47"/>
      <c r="L18" s="1"/>
      <c r="M18" s="1"/>
      <c r="N18" s="1"/>
      <c r="O18" s="1"/>
      <c r="P18" s="1"/>
      <c r="Q18" s="1"/>
      <c r="R18" s="1"/>
      <c r="S18" s="1"/>
      <c r="T18" s="65"/>
      <c r="U18" s="37"/>
    </row>
    <row r="19" spans="1:21" ht="20.399999999999999" customHeight="1">
      <c r="A19" s="65"/>
      <c r="B19" s="201"/>
      <c r="C19" s="202"/>
      <c r="D19" s="202"/>
      <c r="E19" s="202"/>
      <c r="F19" s="202"/>
      <c r="G19" s="202"/>
      <c r="H19" s="202"/>
      <c r="I19" s="203"/>
      <c r="J19" s="36"/>
      <c r="K19" s="37"/>
      <c r="L19" s="1"/>
      <c r="M19" s="1"/>
      <c r="N19" s="1"/>
      <c r="O19" s="1"/>
      <c r="P19" s="1"/>
      <c r="Q19" s="1"/>
      <c r="R19" s="1"/>
      <c r="S19" s="1"/>
      <c r="T19" s="65"/>
      <c r="U19" s="37"/>
    </row>
    <row r="20" spans="1:21" ht="20.399999999999999" customHeight="1">
      <c r="A20" s="65"/>
      <c r="B20" s="201"/>
      <c r="C20" s="202"/>
      <c r="D20" s="202"/>
      <c r="E20" s="202"/>
      <c r="F20" s="202"/>
      <c r="G20" s="202"/>
      <c r="H20" s="202"/>
      <c r="I20" s="203"/>
      <c r="J20" s="36"/>
      <c r="K20" s="37"/>
      <c r="L20" s="1"/>
      <c r="M20" s="1"/>
      <c r="N20" s="1"/>
      <c r="O20" s="1"/>
      <c r="P20" s="1"/>
      <c r="Q20" s="1"/>
      <c r="R20" s="1"/>
      <c r="S20" s="1"/>
      <c r="T20" s="65"/>
      <c r="U20" s="37"/>
    </row>
    <row r="21" spans="1:21" ht="20.399999999999999" customHeight="1">
      <c r="A21" s="65"/>
      <c r="B21" s="201"/>
      <c r="C21" s="202"/>
      <c r="D21" s="202"/>
      <c r="E21" s="202"/>
      <c r="F21" s="202"/>
      <c r="G21" s="202"/>
      <c r="H21" s="202"/>
      <c r="I21" s="203"/>
      <c r="J21" s="36"/>
      <c r="K21" s="69"/>
      <c r="L21" s="1"/>
      <c r="M21" s="1"/>
      <c r="N21" s="1"/>
      <c r="O21" s="1"/>
      <c r="P21" s="1"/>
      <c r="Q21" s="1"/>
      <c r="R21" s="1"/>
      <c r="S21" s="1"/>
      <c r="T21" s="65"/>
      <c r="U21" s="37"/>
    </row>
    <row r="22" spans="1:21" ht="20.399999999999999" customHeight="1">
      <c r="A22" s="65"/>
      <c r="B22" s="201"/>
      <c r="C22" s="202"/>
      <c r="D22" s="202"/>
      <c r="E22" s="202"/>
      <c r="F22" s="202"/>
      <c r="G22" s="202"/>
      <c r="H22" s="202"/>
      <c r="I22" s="203"/>
      <c r="J22" s="36"/>
      <c r="K22" s="69"/>
      <c r="L22" s="1"/>
      <c r="M22" s="1"/>
      <c r="N22" s="1"/>
      <c r="O22" s="1"/>
      <c r="P22" s="1"/>
      <c r="Q22" s="1"/>
      <c r="R22" s="1"/>
      <c r="S22" s="1"/>
      <c r="T22" s="65"/>
      <c r="U22" s="37"/>
    </row>
    <row r="23" spans="1:21" ht="20.399999999999999" customHeight="1">
      <c r="A23" s="65"/>
      <c r="B23" s="189"/>
      <c r="C23" s="190"/>
      <c r="D23" s="190"/>
      <c r="E23" s="190"/>
      <c r="F23" s="190"/>
      <c r="G23" s="190"/>
      <c r="H23" s="190"/>
      <c r="I23" s="191"/>
      <c r="J23" s="36"/>
      <c r="K23" s="192" t="s">
        <v>56</v>
      </c>
      <c r="L23" s="193"/>
      <c r="M23" s="193"/>
      <c r="N23" s="193"/>
      <c r="O23" s="193"/>
      <c r="P23" s="193"/>
      <c r="Q23" s="193"/>
      <c r="R23" s="193"/>
      <c r="S23" s="193"/>
      <c r="T23" s="194"/>
      <c r="U23" s="37"/>
    </row>
    <row r="24" spans="1:21" ht="20.399999999999999" customHeight="1">
      <c r="A24" s="65"/>
      <c r="B24" s="195"/>
      <c r="C24" s="196"/>
      <c r="D24" s="196"/>
      <c r="E24" s="196"/>
      <c r="F24" s="196"/>
      <c r="G24" s="196"/>
      <c r="H24" s="196"/>
      <c r="I24" s="197"/>
      <c r="J24" s="36"/>
      <c r="K24" s="24"/>
      <c r="L24" s="3"/>
      <c r="M24" s="3"/>
      <c r="N24" s="3"/>
      <c r="O24" s="3"/>
      <c r="P24" s="3"/>
      <c r="Q24" s="3"/>
      <c r="R24" s="3"/>
      <c r="S24" s="3"/>
      <c r="T24" s="11"/>
      <c r="U24" s="37"/>
    </row>
    <row r="25" spans="1:21" ht="20.399999999999999" customHeight="1">
      <c r="A25" s="1"/>
      <c r="B25" s="7"/>
      <c r="C25" s="7"/>
      <c r="D25" s="7"/>
      <c r="E25" s="7"/>
      <c r="F25" s="7"/>
      <c r="G25" s="7"/>
      <c r="H25" s="7"/>
      <c r="I25" s="7"/>
      <c r="J25" s="1"/>
      <c r="K25" s="59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20.399999999999999" customHeight="1">
      <c r="A26" s="1"/>
      <c r="B26" s="96"/>
      <c r="C26" s="96"/>
      <c r="D26" s="96"/>
      <c r="E26" s="96"/>
      <c r="F26" s="96"/>
      <c r="G26" s="96"/>
      <c r="H26" s="96"/>
      <c r="I26" s="96"/>
      <c r="J26" s="1"/>
      <c r="K26" s="3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399999999999999" customHeight="1" thickBot="1">
      <c r="A27" s="94"/>
      <c r="B27" s="97"/>
      <c r="C27" s="98"/>
      <c r="D27" s="98"/>
      <c r="E27" s="98"/>
      <c r="F27" s="98"/>
      <c r="G27" s="98"/>
      <c r="H27" s="98"/>
      <c r="I27" s="99"/>
      <c r="J27" s="95"/>
      <c r="K27" s="38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399999999999999" customHeight="1">
      <c r="A28" s="65"/>
      <c r="B28" s="198" t="s">
        <v>64</v>
      </c>
      <c r="C28" s="199"/>
      <c r="D28" s="199"/>
      <c r="E28" s="199"/>
      <c r="F28" s="199"/>
      <c r="G28" s="199"/>
      <c r="H28" s="199"/>
      <c r="I28" s="200"/>
      <c r="J28" s="37"/>
      <c r="K28" s="38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399999999999999" customHeight="1">
      <c r="A29" s="65"/>
      <c r="B29" s="37"/>
      <c r="C29" s="1"/>
      <c r="D29" s="1"/>
      <c r="E29" s="1"/>
      <c r="F29" s="1"/>
      <c r="G29" s="1"/>
      <c r="H29" s="1"/>
      <c r="I29" s="65"/>
      <c r="J29" s="37"/>
      <c r="K29" s="188" t="s">
        <v>65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"/>
    </row>
    <row r="30" spans="1:21" ht="20.399999999999999" customHeight="1">
      <c r="A30" s="65"/>
      <c r="B30" s="37"/>
      <c r="C30" s="1"/>
      <c r="D30" s="1"/>
      <c r="E30" s="1"/>
      <c r="F30" s="1"/>
      <c r="G30" s="1"/>
      <c r="H30" s="1"/>
      <c r="I30" s="65"/>
      <c r="J30" s="37"/>
      <c r="K30" s="188" t="s">
        <v>1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"/>
    </row>
    <row r="31" spans="1:21" ht="20.399999999999999" customHeight="1">
      <c r="A31" s="65"/>
      <c r="B31" s="37"/>
      <c r="C31" s="1"/>
      <c r="D31" s="1"/>
      <c r="E31" s="1"/>
      <c r="F31" s="1"/>
      <c r="G31" s="1"/>
      <c r="H31" s="1"/>
      <c r="I31" s="65"/>
      <c r="J31" s="3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399999999999999" customHeight="1">
      <c r="A32" s="65"/>
      <c r="B32" s="37"/>
      <c r="C32" s="1"/>
      <c r="D32" s="1"/>
      <c r="E32" s="1"/>
      <c r="F32" s="1"/>
      <c r="G32" s="1"/>
      <c r="H32" s="1"/>
      <c r="I32" s="65"/>
      <c r="J32" s="37"/>
      <c r="K32" s="35" t="s">
        <v>66</v>
      </c>
      <c r="L32" s="1"/>
      <c r="M32" s="1"/>
      <c r="N32" s="1"/>
      <c r="O32" s="1"/>
      <c r="P32" s="1"/>
      <c r="Q32" s="4" t="s">
        <v>67</v>
      </c>
      <c r="R32" s="1"/>
      <c r="S32" s="1"/>
      <c r="T32" s="1"/>
      <c r="U32" s="1"/>
    </row>
    <row r="33" spans="1:21" ht="20.399999999999999" customHeight="1">
      <c r="A33" s="65"/>
      <c r="B33" s="37"/>
      <c r="C33" s="1"/>
      <c r="D33" s="1"/>
      <c r="E33" s="1"/>
      <c r="F33" s="1"/>
      <c r="G33" s="1"/>
      <c r="H33" s="1"/>
      <c r="I33" s="65"/>
      <c r="J33" s="37"/>
      <c r="K33" s="52" t="s">
        <v>66</v>
      </c>
      <c r="L33" s="3"/>
      <c r="M33" s="3"/>
      <c r="N33" s="3"/>
      <c r="O33" s="3"/>
      <c r="P33" s="55"/>
      <c r="Q33" s="52" t="s">
        <v>68</v>
      </c>
      <c r="R33" s="93" t="s">
        <v>115</v>
      </c>
      <c r="S33" s="3"/>
      <c r="T33" s="3"/>
      <c r="U33" s="1"/>
    </row>
    <row r="34" spans="1:21" ht="20.399999999999999" customHeight="1">
      <c r="A34" s="65"/>
      <c r="B34" s="37"/>
      <c r="C34" s="1"/>
      <c r="D34" s="1"/>
      <c r="E34" s="1"/>
      <c r="F34" s="1"/>
      <c r="G34" s="1"/>
      <c r="H34" s="1"/>
      <c r="I34" s="65"/>
      <c r="J34" s="36"/>
      <c r="K34" s="172" t="s">
        <v>69</v>
      </c>
      <c r="L34" s="175" t="s">
        <v>70</v>
      </c>
      <c r="M34" s="176"/>
      <c r="N34" s="176"/>
      <c r="O34" s="176"/>
      <c r="P34" s="176"/>
      <c r="Q34" s="176"/>
      <c r="R34" s="176"/>
      <c r="S34" s="176"/>
      <c r="T34" s="177"/>
      <c r="U34" s="37"/>
    </row>
    <row r="35" spans="1:21" ht="20.399999999999999" customHeight="1">
      <c r="A35" s="65"/>
      <c r="B35" s="68"/>
      <c r="C35" s="3"/>
      <c r="D35" s="3"/>
      <c r="E35" s="3"/>
      <c r="F35" s="3"/>
      <c r="G35" s="3"/>
      <c r="H35" s="3"/>
      <c r="I35" s="11"/>
      <c r="J35" s="37"/>
      <c r="K35" s="173"/>
      <c r="L35" s="179" t="s">
        <v>71</v>
      </c>
      <c r="M35" s="180"/>
      <c r="N35" s="180"/>
      <c r="O35" s="181"/>
      <c r="P35" s="170" t="str">
        <f>SKP!I5</f>
        <v>IRTARIUS, SP</v>
      </c>
      <c r="Q35" s="162"/>
      <c r="R35" s="162"/>
      <c r="S35" s="162"/>
      <c r="T35" s="163"/>
      <c r="U35" s="37"/>
    </row>
    <row r="36" spans="1:21" ht="20.399999999999999" customHeight="1">
      <c r="A36" s="65"/>
      <c r="B36" s="21"/>
      <c r="C36" s="7"/>
      <c r="D36" s="91" t="s">
        <v>110</v>
      </c>
      <c r="F36" s="7"/>
      <c r="G36" s="7"/>
      <c r="H36" s="7"/>
      <c r="I36" s="23"/>
      <c r="J36" s="37"/>
      <c r="K36" s="173"/>
      <c r="L36" s="179" t="s">
        <v>72</v>
      </c>
      <c r="M36" s="180"/>
      <c r="N36" s="180"/>
      <c r="O36" s="181"/>
      <c r="P36" s="170" t="str">
        <f>SKP!I6</f>
        <v>19630428 198903 1 004</v>
      </c>
      <c r="Q36" s="162"/>
      <c r="R36" s="162"/>
      <c r="S36" s="162"/>
      <c r="T36" s="163"/>
      <c r="U36" s="37"/>
    </row>
    <row r="37" spans="1:21" ht="20.399999999999999" customHeight="1">
      <c r="A37" s="65"/>
      <c r="B37" s="37"/>
      <c r="C37" s="1"/>
      <c r="D37" s="1"/>
      <c r="E37" s="171" t="s">
        <v>73</v>
      </c>
      <c r="F37" s="171"/>
      <c r="G37" s="171"/>
      <c r="H37" s="171"/>
      <c r="I37" s="178"/>
      <c r="J37" s="37"/>
      <c r="K37" s="173"/>
      <c r="L37" s="179" t="s">
        <v>74</v>
      </c>
      <c r="M37" s="180"/>
      <c r="N37" s="180"/>
      <c r="O37" s="181"/>
      <c r="P37" s="170" t="str">
        <f>SKP!I7</f>
        <v>Pembina (IV/a)</v>
      </c>
      <c r="Q37" s="162"/>
      <c r="R37" s="162"/>
      <c r="S37" s="162"/>
      <c r="T37" s="163"/>
      <c r="U37" s="37"/>
    </row>
    <row r="38" spans="1:21" ht="20.399999999999999" customHeight="1">
      <c r="A38" s="65"/>
      <c r="B38" s="37"/>
      <c r="C38" s="1"/>
      <c r="D38" s="1"/>
      <c r="E38" s="1"/>
      <c r="F38" s="1"/>
      <c r="G38" s="1"/>
      <c r="H38" s="1"/>
      <c r="I38" s="65"/>
      <c r="J38" s="37"/>
      <c r="K38" s="173"/>
      <c r="L38" s="179" t="s">
        <v>75</v>
      </c>
      <c r="M38" s="180"/>
      <c r="N38" s="180"/>
      <c r="O38" s="181"/>
      <c r="P38" s="170" t="str">
        <f>SKP!I8</f>
        <v>Kepala Badan</v>
      </c>
      <c r="Q38" s="162"/>
      <c r="R38" s="162"/>
      <c r="S38" s="162"/>
      <c r="T38" s="163"/>
      <c r="U38" s="37"/>
    </row>
    <row r="39" spans="1:21" ht="20.399999999999999" customHeight="1">
      <c r="A39" s="65"/>
      <c r="B39" s="37"/>
      <c r="C39" s="1"/>
      <c r="D39" s="1"/>
      <c r="E39" s="182" t="str">
        <f>SKP!D5</f>
        <v>Drs. ZULFAN HAMID</v>
      </c>
      <c r="F39" s="182"/>
      <c r="G39" s="182"/>
      <c r="H39" s="182"/>
      <c r="I39" s="183"/>
      <c r="J39" s="37"/>
      <c r="K39" s="174"/>
      <c r="L39" s="164" t="s">
        <v>76</v>
      </c>
      <c r="M39" s="165"/>
      <c r="N39" s="165"/>
      <c r="O39" s="166"/>
      <c r="P39" s="167" t="str">
        <f>SKP!I9</f>
        <v>Badan Lingkungan Hidup Kab. Kampar</v>
      </c>
      <c r="Q39" s="168"/>
      <c r="R39" s="168"/>
      <c r="S39" s="168"/>
      <c r="T39" s="169"/>
      <c r="U39" s="37"/>
    </row>
    <row r="40" spans="1:21" ht="20.399999999999999" customHeight="1">
      <c r="A40" s="65"/>
      <c r="B40" s="37"/>
      <c r="C40" s="1"/>
      <c r="D40" s="1"/>
      <c r="E40" s="184" t="str">
        <f>SKP!D6</f>
        <v>19590607 198603 1 003</v>
      </c>
      <c r="F40" s="184"/>
      <c r="G40" s="184"/>
      <c r="H40" s="184"/>
      <c r="I40" s="185"/>
      <c r="J40" s="36"/>
      <c r="K40" s="172" t="s">
        <v>77</v>
      </c>
      <c r="L40" s="175" t="s">
        <v>73</v>
      </c>
      <c r="M40" s="176"/>
      <c r="N40" s="176"/>
      <c r="O40" s="176"/>
      <c r="P40" s="176"/>
      <c r="Q40" s="176"/>
      <c r="R40" s="176"/>
      <c r="S40" s="176"/>
      <c r="T40" s="177"/>
      <c r="U40" s="37"/>
    </row>
    <row r="41" spans="1:21" ht="20.399999999999999" customHeight="1">
      <c r="A41" s="65"/>
      <c r="B41" s="186" t="s">
        <v>111</v>
      </c>
      <c r="C41" s="108"/>
      <c r="D41" s="108"/>
      <c r="E41" s="108"/>
      <c r="F41" s="12"/>
      <c r="G41" s="12"/>
      <c r="H41" s="12"/>
      <c r="I41" s="64"/>
      <c r="J41" s="37"/>
      <c r="K41" s="173"/>
      <c r="L41" s="179" t="s">
        <v>71</v>
      </c>
      <c r="M41" s="180"/>
      <c r="N41" s="180"/>
      <c r="O41" s="181"/>
      <c r="P41" s="170" t="str">
        <f>SKP!D5</f>
        <v>Drs. ZULFAN HAMID</v>
      </c>
      <c r="Q41" s="162"/>
      <c r="R41" s="162"/>
      <c r="S41" s="162"/>
      <c r="T41" s="163"/>
      <c r="U41" s="37"/>
    </row>
    <row r="42" spans="1:21" ht="20.399999999999999" customHeight="1">
      <c r="A42" s="65"/>
      <c r="B42" s="43"/>
      <c r="C42" s="171" t="s">
        <v>78</v>
      </c>
      <c r="D42" s="171"/>
      <c r="E42" s="171"/>
      <c r="F42" s="1"/>
      <c r="G42" s="1"/>
      <c r="H42" s="1"/>
      <c r="I42" s="65"/>
      <c r="J42" s="37"/>
      <c r="K42" s="173"/>
      <c r="L42" s="179" t="s">
        <v>72</v>
      </c>
      <c r="M42" s="180"/>
      <c r="N42" s="180"/>
      <c r="O42" s="181"/>
      <c r="P42" s="170" t="str">
        <f>SKP!D6</f>
        <v>19590607 198603 1 003</v>
      </c>
      <c r="Q42" s="162"/>
      <c r="R42" s="162"/>
      <c r="S42" s="162"/>
      <c r="T42" s="163"/>
      <c r="U42" s="37"/>
    </row>
    <row r="43" spans="1:21" ht="20.399999999999999" customHeight="1">
      <c r="A43" s="65"/>
      <c r="B43" s="37"/>
      <c r="C43" s="5"/>
      <c r="D43" s="40"/>
      <c r="E43" s="40"/>
      <c r="F43" s="1"/>
      <c r="G43" s="1"/>
      <c r="H43" s="1"/>
      <c r="I43" s="65"/>
      <c r="J43" s="37"/>
      <c r="K43" s="173"/>
      <c r="L43" s="179" t="s">
        <v>74</v>
      </c>
      <c r="M43" s="180"/>
      <c r="N43" s="180"/>
      <c r="O43" s="181"/>
      <c r="P43" s="170" t="str">
        <f>SKP!D7</f>
        <v>Pembina Utama Madya (IV/d)</v>
      </c>
      <c r="Q43" s="162"/>
      <c r="R43" s="162"/>
      <c r="S43" s="162"/>
      <c r="T43" s="163"/>
      <c r="U43" s="37"/>
    </row>
    <row r="44" spans="1:21" ht="20.399999999999999" customHeight="1">
      <c r="A44" s="65"/>
      <c r="B44" s="37"/>
      <c r="C44" s="187" t="str">
        <f>SKP!I5</f>
        <v>IRTARIUS, SP</v>
      </c>
      <c r="D44" s="187"/>
      <c r="E44" s="187"/>
      <c r="F44" s="1"/>
      <c r="G44" s="1"/>
      <c r="H44" s="1"/>
      <c r="I44" s="65"/>
      <c r="J44" s="37"/>
      <c r="K44" s="173"/>
      <c r="L44" s="179" t="s">
        <v>75</v>
      </c>
      <c r="M44" s="180"/>
      <c r="N44" s="180"/>
      <c r="O44" s="181"/>
      <c r="P44" s="170" t="str">
        <f>SKP!D8</f>
        <v>Sekretaris Daerah</v>
      </c>
      <c r="Q44" s="162"/>
      <c r="R44" s="162"/>
      <c r="S44" s="162"/>
      <c r="T44" s="163"/>
      <c r="U44" s="37"/>
    </row>
    <row r="45" spans="1:21" ht="20.399999999999999" customHeight="1">
      <c r="A45" s="65"/>
      <c r="B45" s="37"/>
      <c r="C45" s="171" t="str">
        <f>SKP!I6</f>
        <v>19630428 198903 1 004</v>
      </c>
      <c r="D45" s="171"/>
      <c r="E45" s="171"/>
      <c r="F45" s="1"/>
      <c r="G45" s="1"/>
      <c r="H45" s="1"/>
      <c r="I45" s="65"/>
      <c r="J45" s="37"/>
      <c r="K45" s="174"/>
      <c r="L45" s="164" t="s">
        <v>76</v>
      </c>
      <c r="M45" s="165"/>
      <c r="N45" s="165"/>
      <c r="O45" s="166"/>
      <c r="P45" s="167" t="str">
        <f>SKP!D9</f>
        <v>Sekretariat Daerah Kabupaten Kampar</v>
      </c>
      <c r="Q45" s="168"/>
      <c r="R45" s="168"/>
      <c r="S45" s="168"/>
      <c r="T45" s="169"/>
      <c r="U45" s="37"/>
    </row>
    <row r="46" spans="1:21" ht="20.399999999999999" customHeight="1">
      <c r="A46" s="65"/>
      <c r="B46" s="37"/>
      <c r="C46" s="17"/>
      <c r="D46" s="92" t="s">
        <v>112</v>
      </c>
      <c r="F46" s="1"/>
      <c r="G46" s="1"/>
      <c r="H46" s="1"/>
      <c r="I46" s="65"/>
      <c r="J46" s="36"/>
      <c r="K46" s="172" t="s">
        <v>79</v>
      </c>
      <c r="L46" s="175" t="s">
        <v>80</v>
      </c>
      <c r="M46" s="176"/>
      <c r="N46" s="176"/>
      <c r="O46" s="176"/>
      <c r="P46" s="176"/>
      <c r="Q46" s="176"/>
      <c r="R46" s="176"/>
      <c r="S46" s="176"/>
      <c r="T46" s="177"/>
      <c r="U46" s="37"/>
    </row>
    <row r="47" spans="1:21" ht="20.399999999999999" customHeight="1">
      <c r="A47" s="65"/>
      <c r="B47" s="37"/>
      <c r="C47" s="31"/>
      <c r="D47" s="31"/>
      <c r="E47" s="171" t="s">
        <v>80</v>
      </c>
      <c r="F47" s="171"/>
      <c r="G47" s="171"/>
      <c r="H47" s="171"/>
      <c r="I47" s="178"/>
      <c r="J47" s="37"/>
      <c r="K47" s="173"/>
      <c r="L47" s="179" t="s">
        <v>71</v>
      </c>
      <c r="M47" s="180"/>
      <c r="N47" s="180"/>
      <c r="O47" s="181"/>
      <c r="P47" s="161" t="s">
        <v>113</v>
      </c>
      <c r="Q47" s="162"/>
      <c r="R47" s="162"/>
      <c r="S47" s="162"/>
      <c r="T47" s="163"/>
      <c r="U47" s="37"/>
    </row>
    <row r="48" spans="1:21" ht="20.399999999999999" customHeight="1">
      <c r="A48" s="65"/>
      <c r="B48" s="37"/>
      <c r="C48" s="1"/>
      <c r="D48" s="1"/>
      <c r="E48" s="1"/>
      <c r="F48" s="1"/>
      <c r="G48" s="1"/>
      <c r="H48" s="1"/>
      <c r="I48" s="65"/>
      <c r="J48" s="37"/>
      <c r="K48" s="173"/>
      <c r="L48" s="179" t="s">
        <v>72</v>
      </c>
      <c r="M48" s="180"/>
      <c r="N48" s="180"/>
      <c r="O48" s="181"/>
      <c r="P48" s="161" t="s">
        <v>18</v>
      </c>
      <c r="Q48" s="162"/>
      <c r="R48" s="162"/>
      <c r="S48" s="162"/>
      <c r="T48" s="163"/>
      <c r="U48" s="37"/>
    </row>
    <row r="49" spans="1:21" ht="20.399999999999999" customHeight="1">
      <c r="A49" s="65"/>
      <c r="B49" s="37"/>
      <c r="C49" s="1"/>
      <c r="D49" s="1"/>
      <c r="E49" s="182" t="str">
        <f>P47</f>
        <v>JEFRY NOER, SH</v>
      </c>
      <c r="F49" s="182"/>
      <c r="G49" s="182"/>
      <c r="H49" s="182"/>
      <c r="I49" s="183"/>
      <c r="J49" s="37"/>
      <c r="K49" s="173"/>
      <c r="L49" s="179" t="s">
        <v>74</v>
      </c>
      <c r="M49" s="180"/>
      <c r="N49" s="180"/>
      <c r="O49" s="181"/>
      <c r="P49" s="161" t="s">
        <v>18</v>
      </c>
      <c r="Q49" s="162"/>
      <c r="R49" s="162"/>
      <c r="S49" s="162"/>
      <c r="T49" s="163"/>
      <c r="U49" s="37"/>
    </row>
    <row r="50" spans="1:21" ht="20.399999999999999" customHeight="1">
      <c r="A50" s="65"/>
      <c r="B50" s="37"/>
      <c r="C50" s="1"/>
      <c r="D50" s="1"/>
      <c r="E50" s="184" t="str">
        <f>P48</f>
        <v>-</v>
      </c>
      <c r="F50" s="184"/>
      <c r="G50" s="184"/>
      <c r="H50" s="184"/>
      <c r="I50" s="185"/>
      <c r="J50" s="37"/>
      <c r="K50" s="173"/>
      <c r="L50" s="179" t="s">
        <v>75</v>
      </c>
      <c r="M50" s="180"/>
      <c r="N50" s="180"/>
      <c r="O50" s="181"/>
      <c r="P50" s="161" t="s">
        <v>114</v>
      </c>
      <c r="Q50" s="162"/>
      <c r="R50" s="162"/>
      <c r="S50" s="162"/>
      <c r="T50" s="163"/>
      <c r="U50" s="37"/>
    </row>
    <row r="51" spans="1:21" ht="20.399999999999999" customHeight="1">
      <c r="A51" s="65"/>
      <c r="B51" s="68"/>
      <c r="C51" s="3"/>
      <c r="D51" s="3"/>
      <c r="E51" s="3"/>
      <c r="F51" s="3"/>
      <c r="G51" s="3"/>
      <c r="H51" s="3"/>
      <c r="I51" s="11"/>
      <c r="J51" s="37"/>
      <c r="K51" s="174"/>
      <c r="L51" s="164" t="s">
        <v>76</v>
      </c>
      <c r="M51" s="165"/>
      <c r="N51" s="165"/>
      <c r="O51" s="166"/>
      <c r="P51" s="167" t="s">
        <v>83</v>
      </c>
      <c r="Q51" s="168"/>
      <c r="R51" s="168"/>
      <c r="S51" s="168"/>
      <c r="T51" s="169"/>
      <c r="U51" s="37"/>
    </row>
    <row r="52" spans="1:21" ht="20.399999999999999" customHeight="1">
      <c r="B52" s="56"/>
      <c r="C52" s="56"/>
      <c r="D52" s="56"/>
      <c r="E52" s="56"/>
      <c r="F52" s="56"/>
      <c r="G52" s="56"/>
      <c r="H52" s="56"/>
      <c r="I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</sheetData>
  <mergeCells count="88">
    <mergeCell ref="B2:B12"/>
    <mergeCell ref="C2:H2"/>
    <mergeCell ref="K2:T2"/>
    <mergeCell ref="C3:D3"/>
    <mergeCell ref="K3:T3"/>
    <mergeCell ref="C4:C12"/>
    <mergeCell ref="D4:E4"/>
    <mergeCell ref="G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K10:T10"/>
    <mergeCell ref="D11:E11"/>
    <mergeCell ref="G11:H11"/>
    <mergeCell ref="K11:T11"/>
    <mergeCell ref="D12:E12"/>
    <mergeCell ref="K12:T12"/>
    <mergeCell ref="B13:H13"/>
    <mergeCell ref="B14:H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K23:T23"/>
    <mergeCell ref="B24:I24"/>
    <mergeCell ref="B28:I28"/>
    <mergeCell ref="K29:T29"/>
    <mergeCell ref="K30:T30"/>
    <mergeCell ref="K34:K39"/>
    <mergeCell ref="L34:T34"/>
    <mergeCell ref="L35:O35"/>
    <mergeCell ref="P35:T35"/>
    <mergeCell ref="L36:O36"/>
    <mergeCell ref="P36:T36"/>
    <mergeCell ref="P43:T43"/>
    <mergeCell ref="C44:E44"/>
    <mergeCell ref="L44:O44"/>
    <mergeCell ref="E37:I37"/>
    <mergeCell ref="L37:O37"/>
    <mergeCell ref="P37:T37"/>
    <mergeCell ref="L38:O38"/>
    <mergeCell ref="P38:T38"/>
    <mergeCell ref="P49:T49"/>
    <mergeCell ref="E50:I50"/>
    <mergeCell ref="L50:O50"/>
    <mergeCell ref="E39:I39"/>
    <mergeCell ref="L39:O39"/>
    <mergeCell ref="P39:T39"/>
    <mergeCell ref="E40:I40"/>
    <mergeCell ref="K40:K45"/>
    <mergeCell ref="L40:T40"/>
    <mergeCell ref="B41:E41"/>
    <mergeCell ref="L41:O41"/>
    <mergeCell ref="P41:T41"/>
    <mergeCell ref="C42:E42"/>
    <mergeCell ref="L42:O42"/>
    <mergeCell ref="P42:T42"/>
    <mergeCell ref="L43:O43"/>
    <mergeCell ref="P50:T50"/>
    <mergeCell ref="L51:O51"/>
    <mergeCell ref="P51:T51"/>
    <mergeCell ref="P44:T44"/>
    <mergeCell ref="C45:E45"/>
    <mergeCell ref="L45:O45"/>
    <mergeCell ref="P45:T45"/>
    <mergeCell ref="K46:K51"/>
    <mergeCell ref="L46:T46"/>
    <mergeCell ref="E47:I47"/>
    <mergeCell ref="L47:O47"/>
    <mergeCell ref="P47:T47"/>
    <mergeCell ref="L48:O48"/>
    <mergeCell ref="P48:T48"/>
    <mergeCell ref="E49:I49"/>
    <mergeCell ref="L49:O49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10000" scale="91" orientation="landscape" r:id="rId1"/>
  <rowBreaks count="1" manualBreakCount="1">
    <brk id="25" max="16383" man="1"/>
  </rowBreaks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" defaultRowHeight="12.75" customHeight="1"/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1"/>
      <c r="C5" s="1"/>
      <c r="D5" s="1"/>
      <c r="E5" s="1"/>
      <c r="F5" s="1"/>
    </row>
    <row r="6" spans="1:6" ht="12.75" customHeight="1">
      <c r="A6" s="1"/>
      <c r="B6" s="1"/>
      <c r="C6" s="1"/>
      <c r="D6" s="1"/>
      <c r="E6" s="1"/>
      <c r="F6" s="1"/>
    </row>
    <row r="7" spans="1:6" ht="12.75" customHeight="1">
      <c r="A7" s="1"/>
      <c r="B7" s="1"/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1"/>
      <c r="B15" s="1"/>
      <c r="C15" s="1"/>
      <c r="D15" s="1"/>
      <c r="E15" s="1"/>
      <c r="F15" s="1"/>
    </row>
    <row r="16" spans="1:6" ht="12.75" customHeight="1">
      <c r="A16" s="1"/>
      <c r="B16" s="1"/>
      <c r="C16" s="1"/>
      <c r="D16" s="1"/>
      <c r="E16" s="1"/>
      <c r="F16" s="1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"/>
      <c r="B18" s="1"/>
      <c r="C18" s="1"/>
      <c r="D18" s="1"/>
      <c r="E18" s="1"/>
      <c r="F18" s="1"/>
    </row>
    <row r="19" spans="1:6" ht="12.75" customHeight="1">
      <c r="A19" s="1"/>
      <c r="B19" s="1"/>
      <c r="C19" s="1"/>
      <c r="D19" s="1"/>
      <c r="E19" s="1"/>
      <c r="F19" s="1"/>
    </row>
    <row r="20" spans="1:6" ht="12.75" customHeight="1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SKP</vt:lpstr>
      <vt:lpstr>PENGUKURAN</vt:lpstr>
      <vt:lpstr>PENILAIAN</vt:lpstr>
      <vt:lpstr>Sheet2</vt:lpstr>
      <vt:lpstr>PENGUKURAN!Print_Area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2014-11-24T08:30:26Z</cp:lastPrinted>
  <dcterms:created xsi:type="dcterms:W3CDTF">2014-10-20T04:26:30Z</dcterms:created>
  <dcterms:modified xsi:type="dcterms:W3CDTF">2015-01-03T17:52:41Z</dcterms:modified>
</cp:coreProperties>
</file>